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Dashboard" sheetId="2" state="visible" r:id="rId4"/>
    <sheet name="Trade Log" sheetId="3" state="visible" r:id="rId5"/>
    <sheet name="Calculators" sheetId="4" state="visible" r:id="rId6"/>
    <sheet name="Account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<sst xmlns="http://schemas.openxmlformats.org/spreadsheetml/2006/main" count="198" uniqueCount="187">
  <si>
    <t xml:space="preserve">THE SECOND PORTFOLIO</t>
  </si>
  <si>
    <t xml:space="preserve">ONE COMPOUNDS.  ONE PAYS.</t>
  </si>
  <si>
    <t xml:space="preserve">THE FREE TRADE TRACKER</t>
  </si>
  <si>
    <t xml:space="preserve">What this is</t>
  </si>
  <si>
    <t xml:space="preserve">A working tracker for selling options. Log each position once on the Trade Log tab and</t>
  </si>
  <si>
    <t xml:space="preserve">the Dashboard builds itself — P/L, win rate, average winner, average loser, and the one</t>
  </si>
  <si>
    <t xml:space="preserve">ratio that actually tells you whether it is working.</t>
  </si>
  <si>
    <t xml:space="preserve">Read this part. It is the whole point.</t>
  </si>
  <si>
    <t xml:space="preserve">There are two P/L columns. The first one calculates from what you typed. The second is</t>
  </si>
  <si>
    <t xml:space="preserve">blank, and it is for the real number from your broker.</t>
  </si>
  <si>
    <t xml:space="preserve">A calculation from credit and exit price cannot see assignment. The moment a spread goes</t>
  </si>
  <si>
    <t xml:space="preserve">in the money and you are assigned stock, the option maths says one thing and your account</t>
  </si>
  <si>
    <t xml:space="preserve">says another. Same when you roll: the buy-to-close realises a loss while the new credit</t>
  </si>
  <si>
    <t xml:space="preserve">sits unrealised, and only your broker knows the real total.</t>
  </si>
  <si>
    <t xml:space="preserve">So whenever the two disagree, type the broker's number in Actual P/L. The Dashboard uses</t>
  </si>
  <si>
    <t xml:space="preserve">Actual when it is there and the calculation when it is not. Every figure then traces to</t>
  </si>
  <si>
    <t xml:space="preserve">your statement instead of to your typing.</t>
  </si>
  <si>
    <t xml:space="preserve">I learned this the hard way. My own tracker said I won 94% of my trades. The statement</t>
  </si>
  <si>
    <t xml:space="preserve">said about 80%. The gap was assignment and rolls that never made it into the sheet.</t>
  </si>
  <si>
    <t xml:space="preserve">How to use it</t>
  </si>
  <si>
    <t xml:space="preserve">1.  Row 8 on the Trade Log is an example. Delete it when you start.</t>
  </si>
  <si>
    <t xml:space="preserve">2.  Fill the shaded cells only. Everything else is a formula.</t>
  </si>
  <si>
    <t xml:space="preserve">3.  Set Status to Closed and enter an Exit Price.</t>
  </si>
  <si>
    <t xml:space="preserve">4.  Check the figure against your broker. If it differs, put theirs in Actual P/L.</t>
  </si>
  <si>
    <t xml:space="preserve">5.  Put deposits and withdrawals on the Account tab so your return is not flattered.</t>
  </si>
  <si>
    <t xml:space="preserve">6.  The Calculators tab prices the trade before you place it — return on</t>
  </si>
  <si>
    <t xml:space="preserve">     collateral, how many contracts the account can carry, and whether a roll is</t>
  </si>
  <si>
    <t xml:space="preserve">     actually worth it.</t>
  </si>
  <si>
    <t xml:space="preserve">Where this comes from</t>
  </si>
  <si>
    <t xml:space="preserve">I publish my whole book every month — real account, real numbers, including the losses.</t>
  </si>
  <si>
    <t xml:space="preserve">YouTube: @thesecondportfolio       Web: thesecondportfolio.com</t>
  </si>
  <si>
    <t xml:space="preserve">Not investment advice. A tool for tracking your own trades.</t>
  </si>
  <si>
    <t xml:space="preserve">DASHBOARD  ·  BUILT FROM YOUR TRADE LOG</t>
  </si>
  <si>
    <t xml:space="preserve">YOUR NUMBERS</t>
  </si>
  <si>
    <t xml:space="preserve">NET P/L</t>
  </si>
  <si>
    <t xml:space="preserve">CLOSED</t>
  </si>
  <si>
    <t xml:space="preserve">OPEN</t>
  </si>
  <si>
    <t xml:space="preserve">WIN RATE</t>
  </si>
  <si>
    <t xml:space="preserve">Every closed position</t>
  </si>
  <si>
    <t xml:space="preserve">Positions with a result</t>
  </si>
  <si>
    <t xml:space="preserve">Still working</t>
  </si>
  <si>
    <t xml:space="preserve">Least useful number here</t>
  </si>
  <si>
    <t xml:space="preserve">THE RATIO THAT MATTERS</t>
  </si>
  <si>
    <t xml:space="preserve">AVERAGE WINNER</t>
  </si>
  <si>
    <t xml:space="preserve">AVERAGE LOSER</t>
  </si>
  <si>
    <t xml:space="preserve">LOSS / WIN</t>
  </si>
  <si>
    <t xml:space="preserve">BIGGEST LOSS</t>
  </si>
  <si>
    <t xml:space="preserve">Mean winning position</t>
  </si>
  <si>
    <t xml:space="preserve">Mean losing position</t>
  </si>
  <si>
    <t xml:space="preserve">How many wins one loss costs</t>
  </si>
  <si>
    <t xml:space="preserve">Your worst single position</t>
  </si>
  <si>
    <t xml:space="preserve">IS YOUR SHEET HONEST?</t>
  </si>
  <si>
    <t xml:space="preserve">BROKER OVERRIDES</t>
  </si>
  <si>
    <t xml:space="preserve">BIGGEST DISAGREEMENT</t>
  </si>
  <si>
    <t xml:space="preserve">ASSIGNED / EXPIRED</t>
  </si>
  <si>
    <t xml:space="preserve">If overrides is zero and you have been assigned,</t>
  </si>
  <si>
    <t xml:space="preserve">your win rate is probably flattering you.</t>
  </si>
  <si>
    <t xml:space="preserve">Rows where you used the real number</t>
  </si>
  <si>
    <t xml:space="preserve">Calculation vs broker</t>
  </si>
  <si>
    <t xml:space="preserve">Check these against your statement</t>
  </si>
  <si>
    <t xml:space="preserve">P/L BY MONTH</t>
  </si>
  <si>
    <t xml:space="preserve">Month</t>
  </si>
  <si>
    <t xml:space="preserve">P/L</t>
  </si>
  <si>
    <t xml:space="preserve">Positions</t>
  </si>
  <si>
    <t xml:space="preserve">January</t>
  </si>
  <si>
    <t xml:space="preserve">If your loss / win ratio is above 3x, one bad</t>
  </si>
  <si>
    <t xml:space="preserve">February</t>
  </si>
  <si>
    <t xml:space="preserve">month can undo a good year. Manage that number,</t>
  </si>
  <si>
    <t xml:space="preserve">March</t>
  </si>
  <si>
    <t xml:space="preserve">not the win rate.</t>
  </si>
  <si>
    <t xml:space="preserve">April</t>
  </si>
  <si>
    <t xml:space="preserve">May</t>
  </si>
  <si>
    <t xml:space="preserve">June</t>
  </si>
  <si>
    <t xml:space="preserve">Want to see this run on a real six-figure book,</t>
  </si>
  <si>
    <t xml:space="preserve">July</t>
  </si>
  <si>
    <t xml:space="preserve">including the losing months?</t>
  </si>
  <si>
    <t xml:space="preserve">August</t>
  </si>
  <si>
    <t xml:space="preserve">→  thesecondportfolio.com</t>
  </si>
  <si>
    <t xml:space="preserve">September</t>
  </si>
  <si>
    <t xml:space="preserve">October</t>
  </si>
  <si>
    <t xml:space="preserve">November</t>
  </si>
  <si>
    <t xml:space="preserve">December</t>
  </si>
  <si>
    <t xml:space="preserve">TOTAL</t>
  </si>
  <si>
    <t xml:space="preserve">Year</t>
  </si>
  <si>
    <t xml:space="preserve">TRADE LOG  ·  ONE ROW PER POSITION</t>
  </si>
  <si>
    <t xml:space="preserve">Symbol</t>
  </si>
  <si>
    <t xml:space="preserve">Strategy</t>
  </si>
  <si>
    <t xml:space="preserve">Contracts</t>
  </si>
  <si>
    <t xml:space="preserve">Open Date</t>
  </si>
  <si>
    <t xml:space="preserve">Exp Date</t>
  </si>
  <si>
    <t xml:space="preserve">Strike</t>
  </si>
  <si>
    <t xml:space="preserve">Credit / Share</t>
  </si>
  <si>
    <t xml:space="preserve">Exit Price</t>
  </si>
  <si>
    <t xml:space="preserve">Close Date</t>
  </si>
  <si>
    <t xml:space="preserve">Status</t>
  </si>
  <si>
    <t xml:space="preserve">Calculated P/L</t>
  </si>
  <si>
    <t xml:space="preserve">Actual P/L (broker)</t>
  </si>
  <si>
    <t xml:space="preserve">P/L Used</t>
  </si>
  <si>
    <t xml:space="preserve">Notes</t>
  </si>
  <si>
    <t xml:space="preserve">_gap</t>
  </si>
  <si>
    <t xml:space="preserve">SPY</t>
  </si>
  <si>
    <t xml:space="preserve">Cash-secured put</t>
  </si>
  <si>
    <t xml:space="preserve">Closed</t>
  </si>
  <si>
    <t xml:space="preserve">EXAMPLE — delete this row before you start</t>
  </si>
  <si>
    <t xml:space="preserve">Shaded cells are yours. Calculated P/L is a formula; Actual P/L is where you put the broker's number when they disagree.</t>
  </si>
  <si>
    <t xml:space="preserve">P/L Used prefers Actual, falls back to Calculated, and is what the Dashboard reads.</t>
  </si>
  <si>
    <t xml:space="preserve">CALCULATORS  ·  BEFORE YOU PLACE THE TRADE</t>
  </si>
  <si>
    <t xml:space="preserve">1 · CASH-SECURED PUT  —  WHAT AM I ACTUALLY BEING PAID?</t>
  </si>
  <si>
    <t xml:space="preserve">2 · POSITION SIZING  —  HOW MANY CAN I SELL?</t>
  </si>
  <si>
    <t xml:space="preserve">3 · ROLL OR TAKE IT?</t>
  </si>
  <si>
    <t xml:space="preserve">Shaded cells are yours. Everything else calculates.</t>
  </si>
  <si>
    <t xml:space="preserve">The number that keeps you in the game.</t>
  </si>
  <si>
    <t xml:space="preserve">Run this before you roll out of habit.</t>
  </si>
  <si>
    <t xml:space="preserve">Strike price</t>
  </si>
  <si>
    <t xml:space="preserve">Account value</t>
  </si>
  <si>
    <t xml:space="preserve">Cost to close now (per share)</t>
  </si>
  <si>
    <t xml:space="preserve">Credit per share</t>
  </si>
  <si>
    <t xml:space="preserve">Max % of account per position</t>
  </si>
  <si>
    <t xml:space="preserve">Credit from the new strike</t>
  </si>
  <si>
    <t xml:space="preserve">Days to expiration</t>
  </si>
  <si>
    <t xml:space="preserve">Max % of account you'd lose</t>
  </si>
  <si>
    <t xml:space="preserve">Extra days you're adding</t>
  </si>
  <si>
    <t xml:space="preserve">Collateral tied up</t>
  </si>
  <si>
    <t xml:space="preserve">Capital allowed per position</t>
  </si>
  <si>
    <t xml:space="preserve">Net credit to roll</t>
  </si>
  <si>
    <t xml:space="preserve">Credit received</t>
  </si>
  <si>
    <t xml:space="preserve">Contracts by capital</t>
  </si>
  <si>
    <t xml:space="preserve">Per day of new risk</t>
  </si>
  <si>
    <t xml:space="preserve">Return on collateral</t>
  </si>
  <si>
    <t xml:space="preserve">Dollars you accept losing</t>
  </si>
  <si>
    <t xml:space="preserve">Loss you are booking if you close</t>
  </si>
  <si>
    <t xml:space="preserve">Annualized</t>
  </si>
  <si>
    <t xml:space="preserve">Positions like this you can hold</t>
  </si>
  <si>
    <t xml:space="preserve">Break-even price</t>
  </si>
  <si>
    <t xml:space="preserve">A roll for a debit is not a roll. It is a loss you</t>
  </si>
  <si>
    <t xml:space="preserve">Downside cushion</t>
  </si>
  <si>
    <t xml:space="preserve">If contracts by capital comes back 0, the strike is</t>
  </si>
  <si>
    <t xml:space="preserve">decided not to write down yet. Take the number in</t>
  </si>
  <si>
    <t xml:space="preserve">too expensive for this account. That is the answer,</t>
  </si>
  <si>
    <t xml:space="preserve">red and move on.</t>
  </si>
  <si>
    <t xml:space="preserve">Annualized is not a promise. It is what this rate would earn</t>
  </si>
  <si>
    <t xml:space="preserve">not a problem to solve with margin.</t>
  </si>
  <si>
    <t xml:space="preserve">if you could repeat the trade all year — you cannot.</t>
  </si>
  <si>
    <t xml:space="preserve">THE ONLY RULE THAT SURVIVED MY FIRST YEAR</t>
  </si>
  <si>
    <t xml:space="preserve">Size the position so that being wrong is boring.</t>
  </si>
  <si>
    <t xml:space="preserve">Every trade in my book that hurt was a trade I put on too big,</t>
  </si>
  <si>
    <t xml:space="preserve">not a trade I got the direction wrong on. Direction I get wrong</t>
  </si>
  <si>
    <t xml:space="preserve">constantly. It only costs me when the position was oversized.</t>
  </si>
  <si>
    <t xml:space="preserve">ACCOUNT  ·  YOUR REAL RETURN</t>
  </si>
  <si>
    <t xml:space="preserve">STARTING POINT</t>
  </si>
  <si>
    <t xml:space="preserve">YOUR RETURN, TWO WAYS</t>
  </si>
  <si>
    <t xml:space="preserve">Account value on Jan 1</t>
  </si>
  <si>
    <t xml:space="preserve">What you started the year with</t>
  </si>
  <si>
    <t xml:space="preserve">DOLLARS GAINED</t>
  </si>
  <si>
    <t xml:space="preserve">WHY THE TWO NUMBERS DIFFER</t>
  </si>
  <si>
    <t xml:space="preserve">Account value today</t>
  </si>
  <si>
    <t xml:space="preserve">What your broker shows right now</t>
  </si>
  <si>
    <t xml:space="preserve">Today minus start minus deposits</t>
  </si>
  <si>
    <t xml:space="preserve">If you add money mid-year, simple return divides your</t>
  </si>
  <si>
    <t xml:space="preserve">gains by the smaller starting balance and hands you a</t>
  </si>
  <si>
    <t xml:space="preserve">SIMPLE RETURN</t>
  </si>
  <si>
    <t xml:space="preserve">percentage you did not earn.</t>
  </si>
  <si>
    <t xml:space="preserve">MONEY IN AND OUT</t>
  </si>
  <si>
    <t xml:space="preserve">Deposits are positive. Withdrawals are negative. This is the step most</t>
  </si>
  <si>
    <t xml:space="preserve">The flattering one</t>
  </si>
  <si>
    <t xml:space="preserve">The adjusted number assumes the money you deposited</t>
  </si>
  <si>
    <t xml:space="preserve">people skip, and it is why their return looks better than it was.</t>
  </si>
  <si>
    <t xml:space="preserve">was working for roughly half the year. It is not perfect,</t>
  </si>
  <si>
    <t xml:space="preserve">ADJUSTED RETURN</t>
  </si>
  <si>
    <t xml:space="preserve">but it is honest, and it is always the smaller of the two.</t>
  </si>
  <si>
    <t xml:space="preserve">Date</t>
  </si>
  <si>
    <t xml:space="preserve">Amount</t>
  </si>
  <si>
    <t xml:space="preserve">Note</t>
  </si>
  <si>
    <t xml:space="preserve">Counts deposits as working capital</t>
  </si>
  <si>
    <t xml:space="preserve">When I ran this on my own book, the gap was about two</t>
  </si>
  <si>
    <t xml:space="preserve">and a half points. Two and a half points of return I had</t>
  </si>
  <si>
    <t xml:space="preserve">been quietly giving myself credit for.</t>
  </si>
  <si>
    <t xml:space="preserve">COMPARE IT TO DOING NOTHING</t>
  </si>
  <si>
    <t xml:space="preserve">S&amp;P return this year (enter it)</t>
  </si>
  <si>
    <t xml:space="preserve">You beat the index by</t>
  </si>
  <si>
    <t xml:space="preserve">If that number is negative, selling options is costing you</t>
  </si>
  <si>
    <t xml:space="preserve">money and time. That is worth knowing in month three,</t>
  </si>
  <si>
    <t xml:space="preserve">not year three.</t>
  </si>
  <si>
    <t xml:space="preserve">NET FLOWS</t>
  </si>
  <si>
    <t xml:space="preserve">Want to see this on a real book, updated every week —</t>
  </si>
  <si>
    <t xml:space="preserve">including the months it goes the wrong way?</t>
  </si>
  <si>
    <t xml:space="preserve">→  thesecondportfolio.com      ·      YouTube: @thesecondportfolio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</si>
</sst>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\$#,##0;[RED]&quot;-$&quot;#,##0;\–"/>
    <numFmt numFmtId="166" formatCode="#,##0"/>
    <numFmt numFmtId="167" formatCode="0.0%"/>
    <numFmt numFmtId="168" formatCode="\$#,##0.00;[RED]&quot;-$&quot;#,##0.00;\–"/>
    <numFmt numFmtId="169" formatCode="0.00\x"/>
    <numFmt numFmtId="170" formatCode="yyyy\-mm\-dd"/>
    <numFmt numFmtId="171" formatCode="#,##0.00"/>
    <numFmt numFmtId="172" formatCode="\$#,##0.00"/>
    <numFmt numFmtId="173" formatCode="0%"/>
    <numFmt numFmtId="174" formatCode="\+0.0%;\-0.0%;0.0%"/>
  </numFmts>
  <fonts count="3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2EDE3"/>
      <name val="Arial"/>
      <family val="0"/>
      <charset val="1"/>
    </font>
    <font>
      <sz val="9"/>
      <color rgb="FFD4A537"/>
      <name val="Arial"/>
      <family val="0"/>
      <charset val="1"/>
    </font>
    <font>
      <b val="true"/>
      <sz val="11"/>
      <color rgb="FFD4A537"/>
      <name val="Arial"/>
      <family val="0"/>
      <charset val="1"/>
    </font>
    <font>
      <sz val="10"/>
      <color rgb="FFF2EDE3"/>
      <name val="Arial"/>
      <family val="0"/>
      <charset val="1"/>
    </font>
    <font>
      <b val="true"/>
      <sz val="10"/>
      <color rgb="FFD4A537"/>
      <name val="Arial"/>
      <family val="0"/>
      <charset val="1"/>
    </font>
    <font>
      <i val="true"/>
      <sz val="8"/>
      <color rgb="FF8395B0"/>
      <name val="Arial"/>
      <family val="0"/>
      <charset val="1"/>
    </font>
    <font>
      <b val="true"/>
      <sz val="8"/>
      <color rgb="FF8395B0"/>
      <name val="Arial"/>
      <family val="0"/>
      <charset val="1"/>
    </font>
    <font>
      <b val="true"/>
      <sz val="15"/>
      <color rgb="FFD4A537"/>
      <name val="Arial"/>
      <family val="0"/>
      <charset val="1"/>
    </font>
    <font>
      <b val="true"/>
      <sz val="15"/>
      <color rgb="FFF2EDE3"/>
      <name val="Arial"/>
      <family val="0"/>
      <charset val="1"/>
    </font>
    <font>
      <sz val="8"/>
      <color rgb="FF8395B0"/>
      <name val="Arial"/>
      <family val="0"/>
      <charset val="1"/>
    </font>
    <font>
      <b val="true"/>
      <sz val="15"/>
      <color rgb="FF3FB984"/>
      <name val="Arial"/>
      <family val="0"/>
      <charset val="1"/>
    </font>
    <font>
      <b val="true"/>
      <sz val="15"/>
      <color rgb="FFE0574A"/>
      <name val="Arial"/>
      <family val="0"/>
      <charset val="1"/>
    </font>
    <font>
      <i val="true"/>
      <sz val="9"/>
      <color rgb="FF8395B0"/>
      <name val="Arial"/>
      <family val="0"/>
      <charset val="1"/>
    </font>
    <font>
      <b val="true"/>
      <sz val="10"/>
      <color rgb="FFF2EDE3"/>
      <name val="Arial"/>
      <family val="0"/>
      <charset val="1"/>
    </font>
    <font>
      <sz val="10"/>
      <color rgb="FF8395B0"/>
      <name val="Arial"/>
      <family val="0"/>
      <charset val="1"/>
    </font>
    <font>
      <sz val="9"/>
      <color rgb="FFF2EDE3"/>
      <name val="Arial"/>
      <family val="0"/>
      <charset val="1"/>
    </font>
    <font>
      <sz val="9"/>
      <color rgb="FF8395B0"/>
      <name val="Arial"/>
      <family val="0"/>
      <charset val="1"/>
    </font>
    <font>
      <b val="true"/>
      <sz val="9"/>
      <color rgb="FFD4A537"/>
      <name val="Arial"/>
      <family val="0"/>
      <charset val="1"/>
    </font>
    <font>
      <b val="true"/>
      <sz val="10"/>
      <color rgb="FF3A2E0A"/>
      <name val="Arial"/>
      <family val="0"/>
      <charset val="1"/>
    </font>
    <font>
      <sz val="9"/>
      <color rgb="FF3A2E0A"/>
      <name val="Arial"/>
      <family val="0"/>
      <charset val="1"/>
    </font>
    <font>
      <b val="true"/>
      <sz val="9"/>
      <color rgb="FFF2EDE3"/>
      <name val="Arial"/>
      <family val="0"/>
      <charset val="1"/>
    </font>
    <font>
      <b val="true"/>
      <sz val="9"/>
      <color rgb="FFE0574A"/>
      <name val="Arial"/>
      <family val="0"/>
      <charset val="1"/>
    </font>
    <font>
      <b val="true"/>
      <sz val="11"/>
      <color rgb="FF3A2E0A"/>
      <name val="Arial"/>
      <family val="0"/>
      <charset val="1"/>
    </font>
    <font>
      <b val="true"/>
      <sz val="9"/>
      <color rgb="FF8395B0"/>
      <name val="Arial"/>
      <family val="0"/>
      <charset val="1"/>
    </font>
    <font>
      <b val="true"/>
      <sz val="12"/>
      <color rgb="FFF2EDE3"/>
      <name val="Arial"/>
      <family val="0"/>
      <charset val="1"/>
    </font>
    <font>
      <b val="true"/>
      <sz val="12"/>
      <color rgb="FF3FB984"/>
      <name val="Arial"/>
      <family val="0"/>
      <charset val="1"/>
    </font>
    <font>
      <b val="true"/>
      <sz val="12"/>
      <color rgb="FFD4A537"/>
      <name val="Arial"/>
      <family val="0"/>
      <charset val="1"/>
    </font>
    <font>
      <b val="true"/>
      <sz val="12"/>
      <color rgb="FFE0574A"/>
      <name val="Arial"/>
      <family val="0"/>
      <charset val="1"/>
    </font>
    <font>
      <b val="true"/>
      <sz val="14"/>
      <color rgb="FFF2EDE3"/>
      <name val="Arial"/>
      <family val="0"/>
      <charset val="1"/>
    </font>
    <font>
      <b val="true"/>
      <sz val="12"/>
      <color rgb="FF3A2E0A"/>
      <name val="Arial"/>
      <family val="0"/>
      <charset val="1"/>
    </font>
    <font>
      <b val="true"/>
      <sz val="16"/>
      <color rgb="FFD4A537"/>
      <name val="Arial"/>
      <family val="0"/>
      <charset val="1"/>
    </font>
    <font>
      <b val="true"/>
      <sz val="16"/>
      <color rgb="FF3FB984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B1220"/>
        <bgColor rgb="FF111B2E"/>
      </patternFill>
    </fill>
    <fill>
      <patternFill patternType="solid">
        <fgColor rgb="FFD4A537"/>
        <bgColor rgb="FFFFCC00"/>
      </patternFill>
    </fill>
    <fill>
      <patternFill patternType="solid">
        <fgColor rgb="FF111B2E"/>
        <bgColor rgb="FF0B1220"/>
      </patternFill>
    </fill>
    <fill>
      <patternFill patternType="solid">
        <fgColor rgb="FF22314C"/>
        <bgColor rgb="FF111B2E"/>
      </patternFill>
    </fill>
    <fill>
      <patternFill patternType="solid">
        <fgColor rgb="FFFFF6DC"/>
        <bgColor rgb="FFF2EDE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22314C"/>
      </left>
      <right style="thin">
        <color rgb="FF22314C"/>
      </right>
      <top style="thin">
        <color rgb="FF22314C"/>
      </top>
      <bottom style="thin">
        <color rgb="FF22314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11" fillId="4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6" fontId="12" fillId="4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7" fontId="12" fillId="4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3" fillId="4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8" fontId="14" fillId="4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8" fontId="15" fillId="4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9" fontId="11" fillId="4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15" fillId="4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1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8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0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8" fillId="5" borderId="1" xfId="0" applyFont="true" applyBorder="true" applyAlignment="true" applyProtection="false">
      <alignment horizontal="center" vertical="bottom" textRotation="0" wrapText="false" indent="1" shrinkToFit="false"/>
      <protection locked="true" hidden="false"/>
    </xf>
    <xf numFmtId="166" fontId="8" fillId="5" borderId="1" xfId="0" applyFont="true" applyBorder="true" applyAlignment="true" applyProtection="false">
      <alignment horizontal="center" vertical="bottom" textRotation="0" wrapText="false" indent="1" shrinkToFit="false"/>
      <protection locked="true" hidden="false"/>
    </xf>
    <xf numFmtId="164" fontId="22" fillId="6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3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3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23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3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6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3" fillId="6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9" fillId="4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72" fontId="26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6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26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6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7" fillId="5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28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9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30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30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30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31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8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28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28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2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33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34" fillId="4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7" fontId="4" fillId="4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7" fontId="35" fillId="4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23" fillId="6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7" fontId="26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7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74" fontId="30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5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6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E0574A"/>
        <sz val="10"/>
      </font>
    </dxf>
    <dxf>
      <font>
        <name val="Arial"/>
        <charset val="1"/>
        <family val="0"/>
        <b val="1"/>
        <color rgb="FFE0574A"/>
        <sz val="9"/>
      </font>
    </dxf>
    <dxf>
      <font>
        <name val="Arial"/>
        <charset val="1"/>
        <family val="0"/>
        <b val="1"/>
        <color rgb="FF3FB984"/>
        <sz val="9"/>
      </font>
    </dxf>
  </dxfs>
  <colors>
    <indexedColors>
      <rgbColor rgb="FF000000"/>
      <rgbColor rgb="FFF2EDE3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D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D4A537"/>
      <rgbColor rgb="FFE0574A"/>
      <rgbColor rgb="FF666699"/>
      <rgbColor rgb="FF8395B0"/>
      <rgbColor rgb="FF0B1220"/>
      <rgbColor rgb="FF3FB984"/>
      <rgbColor rgb="FF111B2E"/>
      <rgbColor rgb="FF3A2E0A"/>
      <rgbColor rgb="FF993300"/>
      <rgbColor rgb="FF993366"/>
      <rgbColor rgb="FF333399"/>
      <rgbColor rgb="FF22314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96"/>
  </cols>
  <sheetData>
    <row r="1" customFormat="false" ht="15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</row>
    <row r="2" customFormat="false" ht="19.5" hidden="false" customHeight="true" outlineLevel="0" collapsed="false">
      <c r="A2" s="2"/>
      <c r="B2" s="3" t="s">
        <v>0</v>
      </c>
      <c r="C2" s="2"/>
      <c r="D2" s="2"/>
      <c r="E2" s="2"/>
      <c r="F2" s="2"/>
      <c r="G2" s="2"/>
      <c r="H2" s="2"/>
      <c r="I2" s="2"/>
      <c r="J2" s="2"/>
    </row>
    <row r="3" customFormat="false" ht="15" hidden="false" customHeight="true" outlineLevel="0" collapsed="false">
      <c r="A3" s="2"/>
      <c r="B3" s="4" t="s">
        <v>1</v>
      </c>
      <c r="C3" s="2"/>
      <c r="D3" s="2"/>
      <c r="E3" s="2"/>
      <c r="F3" s="2"/>
      <c r="G3" s="2"/>
      <c r="H3" s="2"/>
      <c r="I3" s="2"/>
      <c r="J3" s="2"/>
    </row>
    <row r="4" customFormat="false" ht="15" hidden="false" customHeight="true" outlineLevel="0" collapsed="false">
      <c r="A4" s="2"/>
      <c r="B4" s="5" t="s">
        <v>2</v>
      </c>
      <c r="C4" s="2"/>
      <c r="D4" s="2"/>
      <c r="E4" s="2"/>
      <c r="F4" s="2"/>
      <c r="G4" s="2"/>
      <c r="H4" s="2"/>
      <c r="I4" s="2"/>
      <c r="J4" s="2"/>
    </row>
    <row r="5" customFormat="false" ht="3" hidden="false" customHeight="true" outlineLevel="0" collapsed="false">
      <c r="A5" s="2"/>
      <c r="B5" s="6"/>
      <c r="C5" s="6"/>
      <c r="D5" s="6"/>
      <c r="E5" s="6"/>
      <c r="F5" s="6"/>
      <c r="G5" s="6"/>
      <c r="H5" s="6"/>
      <c r="I5" s="6"/>
      <c r="J5" s="6"/>
    </row>
    <row r="6" customFormat="false" ht="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</row>
    <row r="7" customFormat="false" ht="15" hidden="false" customHeight="true" outlineLevel="0" collapsed="false">
      <c r="A7" s="2"/>
      <c r="B7" s="5" t="s">
        <v>3</v>
      </c>
      <c r="C7" s="2"/>
      <c r="D7" s="2"/>
      <c r="E7" s="2"/>
      <c r="F7" s="2"/>
      <c r="G7" s="2"/>
      <c r="H7" s="2"/>
      <c r="I7" s="2"/>
      <c r="J7" s="2"/>
    </row>
    <row r="8" customFormat="false" ht="15" hidden="false" customHeight="true" outlineLevel="0" collapsed="false">
      <c r="A8" s="2"/>
      <c r="B8" s="7" t="s">
        <v>4</v>
      </c>
      <c r="C8" s="2"/>
      <c r="D8" s="2"/>
      <c r="E8" s="2"/>
      <c r="F8" s="2"/>
      <c r="G8" s="2"/>
      <c r="H8" s="2"/>
      <c r="I8" s="2"/>
      <c r="J8" s="2"/>
    </row>
    <row r="9" customFormat="false" ht="15" hidden="false" customHeight="true" outlineLevel="0" collapsed="false">
      <c r="A9" s="2"/>
      <c r="B9" s="7" t="s">
        <v>5</v>
      </c>
      <c r="C9" s="2"/>
      <c r="D9" s="2"/>
      <c r="E9" s="2"/>
      <c r="F9" s="2"/>
      <c r="G9" s="2"/>
      <c r="H9" s="2"/>
      <c r="I9" s="2"/>
      <c r="J9" s="2"/>
    </row>
    <row r="10" customFormat="false" ht="15" hidden="false" customHeight="true" outlineLevel="0" collapsed="false">
      <c r="A10" s="2"/>
      <c r="B10" s="7" t="s">
        <v>6</v>
      </c>
      <c r="C10" s="2"/>
      <c r="D10" s="2"/>
      <c r="E10" s="2"/>
      <c r="F10" s="2"/>
      <c r="G10" s="2"/>
      <c r="H10" s="2"/>
      <c r="I10" s="2"/>
      <c r="J10" s="2"/>
    </row>
    <row r="11" customFormat="false" ht="15" hidden="false" customHeight="tru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customFormat="false" ht="15" hidden="false" customHeight="true" outlineLevel="0" collapsed="false">
      <c r="A12" s="2"/>
      <c r="B12" s="5" t="s">
        <v>7</v>
      </c>
      <c r="C12" s="2"/>
      <c r="D12" s="2"/>
      <c r="E12" s="2"/>
      <c r="F12" s="2"/>
      <c r="G12" s="2"/>
      <c r="H12" s="2"/>
      <c r="I12" s="2"/>
      <c r="J12" s="2"/>
    </row>
    <row r="13" customFormat="false" ht="15" hidden="false" customHeight="true" outlineLevel="0" collapsed="false">
      <c r="A13" s="2"/>
      <c r="B13" s="7" t="s">
        <v>8</v>
      </c>
      <c r="C13" s="2"/>
      <c r="D13" s="2"/>
      <c r="E13" s="2"/>
      <c r="F13" s="2"/>
      <c r="G13" s="2"/>
      <c r="H13" s="2"/>
      <c r="I13" s="2"/>
      <c r="J13" s="2"/>
    </row>
    <row r="14" customFormat="false" ht="15" hidden="false" customHeight="true" outlineLevel="0" collapsed="false">
      <c r="A14" s="2"/>
      <c r="B14" s="7" t="s">
        <v>9</v>
      </c>
      <c r="C14" s="2"/>
      <c r="D14" s="2"/>
      <c r="E14" s="2"/>
      <c r="F14" s="2"/>
      <c r="G14" s="2"/>
      <c r="H14" s="2"/>
      <c r="I14" s="2"/>
      <c r="J14" s="2"/>
    </row>
    <row r="15" customFormat="false" ht="15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customFormat="false" ht="15" hidden="false" customHeight="true" outlineLevel="0" collapsed="false">
      <c r="A16" s="2"/>
      <c r="B16" s="7" t="s">
        <v>10</v>
      </c>
      <c r="C16" s="2"/>
      <c r="D16" s="2"/>
      <c r="E16" s="2"/>
      <c r="F16" s="2"/>
      <c r="G16" s="2"/>
      <c r="H16" s="2"/>
      <c r="I16" s="2"/>
      <c r="J16" s="2"/>
    </row>
    <row r="17" customFormat="false" ht="15" hidden="false" customHeight="true" outlineLevel="0" collapsed="false">
      <c r="A17" s="2"/>
      <c r="B17" s="7" t="s">
        <v>11</v>
      </c>
      <c r="C17" s="2"/>
      <c r="D17" s="2"/>
      <c r="E17" s="2"/>
      <c r="F17" s="2"/>
      <c r="G17" s="2"/>
      <c r="H17" s="2"/>
      <c r="I17" s="2"/>
      <c r="J17" s="2"/>
    </row>
    <row r="18" customFormat="false" ht="15" hidden="false" customHeight="true" outlineLevel="0" collapsed="false">
      <c r="A18" s="2"/>
      <c r="B18" s="7" t="s">
        <v>12</v>
      </c>
      <c r="C18" s="2"/>
      <c r="D18" s="2"/>
      <c r="E18" s="2"/>
      <c r="F18" s="2"/>
      <c r="G18" s="2"/>
      <c r="H18" s="2"/>
      <c r="I18" s="2"/>
      <c r="J18" s="2"/>
    </row>
    <row r="19" customFormat="false" ht="15" hidden="false" customHeight="true" outlineLevel="0" collapsed="false">
      <c r="A19" s="2"/>
      <c r="B19" s="7" t="s">
        <v>13</v>
      </c>
      <c r="C19" s="2"/>
      <c r="D19" s="2"/>
      <c r="E19" s="2"/>
      <c r="F19" s="2"/>
      <c r="G19" s="2"/>
      <c r="H19" s="2"/>
      <c r="I19" s="2"/>
      <c r="J19" s="2"/>
    </row>
    <row r="20" customFormat="false" ht="15" hidden="false" customHeight="tru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customFormat="false" ht="15" hidden="false" customHeight="true" outlineLevel="0" collapsed="false">
      <c r="A21" s="2"/>
      <c r="B21" s="7" t="s">
        <v>14</v>
      </c>
      <c r="C21" s="2"/>
      <c r="D21" s="2"/>
      <c r="E21" s="2"/>
      <c r="F21" s="2"/>
      <c r="G21" s="2"/>
      <c r="H21" s="2"/>
      <c r="I21" s="2"/>
      <c r="J21" s="2"/>
    </row>
    <row r="22" customFormat="false" ht="15" hidden="false" customHeight="true" outlineLevel="0" collapsed="false">
      <c r="A22" s="2"/>
      <c r="B22" s="7" t="s">
        <v>15</v>
      </c>
      <c r="C22" s="2"/>
      <c r="D22" s="2"/>
      <c r="E22" s="2"/>
      <c r="F22" s="2"/>
      <c r="G22" s="2"/>
      <c r="H22" s="2"/>
      <c r="I22" s="2"/>
      <c r="J22" s="2"/>
    </row>
    <row r="23" customFormat="false" ht="15" hidden="false" customHeight="true" outlineLevel="0" collapsed="false">
      <c r="A23" s="2"/>
      <c r="B23" s="7" t="s">
        <v>16</v>
      </c>
      <c r="C23" s="2"/>
      <c r="D23" s="2"/>
      <c r="E23" s="2"/>
      <c r="F23" s="2"/>
      <c r="G23" s="2"/>
      <c r="H23" s="2"/>
      <c r="I23" s="2"/>
      <c r="J23" s="2"/>
    </row>
    <row r="24" customFormat="false" ht="15" hidden="false" customHeight="tru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customFormat="false" ht="15" hidden="false" customHeight="true" outlineLevel="0" collapsed="false">
      <c r="A25" s="2"/>
      <c r="B25" s="7" t="s">
        <v>17</v>
      </c>
      <c r="C25" s="2"/>
      <c r="D25" s="2"/>
      <c r="E25" s="2"/>
      <c r="F25" s="2"/>
      <c r="G25" s="2"/>
      <c r="H25" s="2"/>
      <c r="I25" s="2"/>
      <c r="J25" s="2"/>
    </row>
    <row r="26" customFormat="false" ht="15" hidden="false" customHeight="true" outlineLevel="0" collapsed="false">
      <c r="A26" s="2"/>
      <c r="B26" s="7" t="s">
        <v>18</v>
      </c>
      <c r="C26" s="2"/>
      <c r="D26" s="2"/>
      <c r="E26" s="2"/>
      <c r="F26" s="2"/>
      <c r="G26" s="2"/>
      <c r="H26" s="2"/>
      <c r="I26" s="2"/>
      <c r="J26" s="2"/>
    </row>
    <row r="27" customFormat="false" ht="15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customFormat="false" ht="15" hidden="false" customHeight="true" outlineLevel="0" collapsed="false">
      <c r="A28" s="2"/>
      <c r="B28" s="5" t="s">
        <v>19</v>
      </c>
      <c r="C28" s="2"/>
      <c r="D28" s="2"/>
      <c r="E28" s="2"/>
      <c r="F28" s="2"/>
      <c r="G28" s="2"/>
      <c r="H28" s="2"/>
      <c r="I28" s="2"/>
      <c r="J28" s="2"/>
    </row>
    <row r="29" customFormat="false" ht="15" hidden="false" customHeight="true" outlineLevel="0" collapsed="false">
      <c r="A29" s="2"/>
      <c r="B29" s="7" t="s">
        <v>20</v>
      </c>
      <c r="C29" s="2"/>
      <c r="D29" s="2"/>
      <c r="E29" s="2"/>
      <c r="F29" s="2"/>
      <c r="G29" s="2"/>
      <c r="H29" s="2"/>
      <c r="I29" s="2"/>
      <c r="J29" s="2"/>
    </row>
    <row r="30" customFormat="false" ht="15" hidden="false" customHeight="true" outlineLevel="0" collapsed="false">
      <c r="A30" s="2"/>
      <c r="B30" s="7" t="s">
        <v>21</v>
      </c>
      <c r="C30" s="2"/>
      <c r="D30" s="2"/>
      <c r="E30" s="2"/>
      <c r="F30" s="2"/>
      <c r="G30" s="2"/>
      <c r="H30" s="2"/>
      <c r="I30" s="2"/>
      <c r="J30" s="2"/>
    </row>
    <row r="31" customFormat="false" ht="15" hidden="false" customHeight="true" outlineLevel="0" collapsed="false">
      <c r="A31" s="2"/>
      <c r="B31" s="7" t="s">
        <v>22</v>
      </c>
      <c r="C31" s="2"/>
      <c r="D31" s="2"/>
      <c r="E31" s="2"/>
      <c r="F31" s="2"/>
      <c r="G31" s="2"/>
      <c r="H31" s="2"/>
      <c r="I31" s="2"/>
      <c r="J31" s="2"/>
    </row>
    <row r="32" customFormat="false" ht="15" hidden="false" customHeight="true" outlineLevel="0" collapsed="false">
      <c r="A32" s="2"/>
      <c r="B32" s="7" t="s">
        <v>23</v>
      </c>
      <c r="C32" s="2"/>
      <c r="D32" s="2"/>
      <c r="E32" s="2"/>
      <c r="F32" s="2"/>
      <c r="G32" s="2"/>
      <c r="H32" s="2"/>
      <c r="I32" s="2"/>
      <c r="J32" s="2"/>
    </row>
    <row r="33" customFormat="false" ht="15" hidden="false" customHeight="true" outlineLevel="0" collapsed="false">
      <c r="A33" s="2"/>
      <c r="B33" s="7" t="s">
        <v>24</v>
      </c>
      <c r="C33" s="2"/>
      <c r="D33" s="2"/>
      <c r="E33" s="2"/>
      <c r="F33" s="2"/>
      <c r="G33" s="2"/>
      <c r="H33" s="2"/>
      <c r="I33" s="2"/>
      <c r="J33" s="2"/>
    </row>
    <row r="34" customFormat="false" ht="15" hidden="false" customHeight="true" outlineLevel="0" collapsed="false">
      <c r="A34" s="2"/>
      <c r="B34" s="7" t="s">
        <v>25</v>
      </c>
      <c r="C34" s="2"/>
      <c r="D34" s="2"/>
      <c r="E34" s="2"/>
      <c r="F34" s="2"/>
      <c r="G34" s="2"/>
      <c r="H34" s="2"/>
      <c r="I34" s="2"/>
      <c r="J34" s="2"/>
    </row>
    <row r="35" customFormat="false" ht="15" hidden="false" customHeight="true" outlineLevel="0" collapsed="false">
      <c r="A35" s="2"/>
      <c r="B35" s="7" t="s">
        <v>26</v>
      </c>
      <c r="C35" s="2"/>
      <c r="D35" s="2"/>
      <c r="E35" s="2"/>
      <c r="F35" s="2"/>
      <c r="G35" s="2"/>
      <c r="H35" s="2"/>
      <c r="I35" s="2"/>
      <c r="J35" s="2"/>
    </row>
    <row r="36" customFormat="false" ht="15" hidden="false" customHeight="true" outlineLevel="0" collapsed="false">
      <c r="A36" s="2"/>
      <c r="B36" s="7" t="s">
        <v>27</v>
      </c>
      <c r="C36" s="2"/>
      <c r="D36" s="2"/>
      <c r="E36" s="2"/>
      <c r="F36" s="2"/>
      <c r="G36" s="2"/>
      <c r="H36" s="2"/>
      <c r="I36" s="2"/>
      <c r="J36" s="2"/>
    </row>
    <row r="37" customFormat="false" ht="15" hidden="false" customHeight="true" outlineLevel="0" collapsed="false">
      <c r="A37" s="2"/>
      <c r="B37" s="5" t="s">
        <v>28</v>
      </c>
      <c r="C37" s="2"/>
      <c r="D37" s="2"/>
      <c r="E37" s="2"/>
      <c r="F37" s="2"/>
      <c r="G37" s="2"/>
      <c r="H37" s="2"/>
      <c r="I37" s="2"/>
      <c r="J37" s="2"/>
    </row>
    <row r="38" customFormat="false" ht="15" hidden="false" customHeight="true" outlineLevel="0" collapsed="false">
      <c r="A38" s="2"/>
      <c r="B38" s="7" t="s">
        <v>29</v>
      </c>
      <c r="C38" s="2"/>
      <c r="D38" s="2"/>
      <c r="E38" s="2"/>
      <c r="F38" s="2"/>
      <c r="G38" s="2"/>
      <c r="H38" s="2"/>
      <c r="I38" s="2"/>
      <c r="J38" s="2"/>
    </row>
    <row r="39" customFormat="false" ht="15" hidden="false" customHeight="true" outlineLevel="0" collapsed="false">
      <c r="A39" s="2"/>
      <c r="B39" s="8" t="s">
        <v>30</v>
      </c>
      <c r="C39" s="2"/>
      <c r="D39" s="2"/>
      <c r="E39" s="2"/>
      <c r="F39" s="2"/>
      <c r="G39" s="2"/>
      <c r="H39" s="2"/>
      <c r="I39" s="2"/>
      <c r="J39" s="2"/>
    </row>
    <row r="40" customFormat="false" ht="15" hidden="false" customHeight="true" outlineLevel="0" collapsed="false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customFormat="false" ht="15" hidden="false" customHeight="true" outlineLevel="0" collapsed="false">
      <c r="A41" s="2"/>
      <c r="B41" s="9" t="s">
        <v>31</v>
      </c>
      <c r="C41" s="2"/>
      <c r="D41" s="2"/>
      <c r="E41" s="2"/>
      <c r="F41" s="2"/>
      <c r="G41" s="2"/>
      <c r="H41" s="2"/>
      <c r="I41" s="2"/>
      <c r="J41" s="2"/>
    </row>
    <row r="42" customFormat="false" ht="15" hidden="false" customHeight="true" outlineLevel="0" collapsed="false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customFormat="false" ht="15" hidden="false" customHeight="true" outlineLevel="0" collapsed="false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customFormat="false" ht="15" hidden="false" customHeight="true" outlineLevel="0" collapsed="false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customFormat="false" ht="15" hidden="false" customHeight="true" outlineLevel="0" collapsed="false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customFormat="false" ht="15" hidden="false" customHeight="tru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customFormat="false" ht="15" hidden="false" customHeight="true" outlineLevel="0" collapsed="false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customFormat="false" ht="15" hidden="false" customHeight="tru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customFormat="false" ht="15" hidden="false" customHeight="true" outlineLevel="0" collapsed="false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customFormat="false" ht="15" hidden="false" customHeight="true" outlineLevel="0" collapsed="false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customFormat="false" ht="15" hidden="false" customHeight="true" outlineLevel="0" collapsed="false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customFormat="false" ht="15" hidden="false" customHeight="true" outlineLevel="0" collapsed="false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customFormat="false" ht="15" hidden="false" customHeight="true" outlineLevel="0" collapsed="false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customFormat="false" ht="15" hidden="false" customHeight="true" outlineLevel="0" collapsed="false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customFormat="false" ht="15" hidden="false" customHeight="true" outlineLevel="0" collapsed="false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customFormat="false" ht="15" hidden="false" customHeight="true" outlineLevel="0" collapsed="false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customFormat="false" ht="15" hidden="false" customHeight="true" outlineLevel="0" collapsed="false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customFormat="false" ht="15" hidden="false" customHeight="true" outlineLevel="0" collapsed="false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customFormat="false" ht="15" hidden="false" customHeight="true" outlineLevel="0" collapsed="false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customFormat="false" ht="15" hidden="false" customHeight="true" outlineLevel="0" collapsed="false">
      <c r="A60" s="2"/>
      <c r="B60" s="2"/>
      <c r="C60" s="2"/>
      <c r="D60" s="2"/>
      <c r="E60" s="2"/>
      <c r="F60" s="2"/>
      <c r="G60" s="2"/>
      <c r="H60" s="2"/>
      <c r="I60" s="2"/>
      <c r="J60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24"/>
    <col collapsed="false" customWidth="true" hidden="false" outlineLevel="0" max="3" min="3" style="1" width="14"/>
    <col collapsed="false" customWidth="true" hidden="false" outlineLevel="0" max="4" min="4" style="1" width="3"/>
    <col collapsed="false" customWidth="true" hidden="false" outlineLevel="0" max="5" min="5" style="1" width="24"/>
    <col collapsed="false" customWidth="true" hidden="false" outlineLevel="0" max="6" min="6" style="1" width="14"/>
    <col collapsed="false" customWidth="true" hidden="false" outlineLevel="0" max="7" min="7" style="1" width="3"/>
    <col collapsed="false" customWidth="true" hidden="false" outlineLevel="0" max="8" min="8" style="1" width="22"/>
    <col collapsed="false" customWidth="true" hidden="false" outlineLevel="0" max="9" min="9" style="1" width="14"/>
    <col collapsed="false" customWidth="true" hidden="false" outlineLevel="0" max="10" min="10" style="1" width="3"/>
    <col collapsed="false" customWidth="true" hidden="false" outlineLevel="0" max="11" min="11" style="1" width="16"/>
    <col collapsed="false" customWidth="true" hidden="false" outlineLevel="0" max="12" min="12" style="1" width="14"/>
  </cols>
  <sheetData>
    <row r="1" customFormat="false" ht="15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19.5" hidden="false" customHeight="true" outlineLevel="0" collapsed="false">
      <c r="A2" s="2"/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15" hidden="false" customHeight="true" outlineLevel="0" collapsed="false">
      <c r="A3" s="2"/>
      <c r="B3" s="4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Format="false" ht="15" hidden="false" customHeight="true" outlineLevel="0" collapsed="false">
      <c r="A4" s="2"/>
      <c r="B4" s="5" t="s">
        <v>32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customFormat="false" ht="3" hidden="false" customHeight="true" outlineLevel="0" collapsed="false">
      <c r="A5" s="2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2"/>
    </row>
    <row r="6" customFormat="false" ht="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customFormat="false" ht="15" hidden="false" customHeight="true" outlineLevel="0" collapsed="false">
      <c r="A7" s="2"/>
      <c r="B7" s="10" t="s">
        <v>33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customFormat="false" ht="15" hidden="false" customHeight="true" outlineLevel="0" collapsed="false">
      <c r="A8" s="2"/>
      <c r="B8" s="11" t="s">
        <v>34</v>
      </c>
      <c r="C8" s="2"/>
      <c r="D8" s="2"/>
      <c r="E8" s="11" t="s">
        <v>35</v>
      </c>
      <c r="F8" s="2"/>
      <c r="G8" s="2"/>
      <c r="H8" s="11" t="s">
        <v>36</v>
      </c>
      <c r="I8" s="2"/>
      <c r="J8" s="2"/>
      <c r="K8" s="11" t="s">
        <v>37</v>
      </c>
      <c r="L8" s="2"/>
      <c r="M8" s="2"/>
      <c r="N8" s="2"/>
    </row>
    <row r="9" customFormat="false" ht="18" hidden="false" customHeight="true" outlineLevel="0" collapsed="false">
      <c r="A9" s="2"/>
      <c r="B9" s="12" t="n">
        <f aca="false">SUMIFS('Trade Log'!$N$8:$N$257,'Trade Log'!$K$8:$K$257,"Closed")</f>
        <v>265</v>
      </c>
      <c r="C9" s="2"/>
      <c r="D9" s="2"/>
      <c r="E9" s="13" t="n">
        <f aca="false">COUNTIFS('Trade Log'!$K$8:$K$257,"Closed",'Trade Log'!$N$8:$N$257,"&lt;&gt;")</f>
        <v>1</v>
      </c>
      <c r="F9" s="2"/>
      <c r="G9" s="2"/>
      <c r="H9" s="13" t="n">
        <f aca="false">COUNTIF('Trade Log'!$K$8:$K$257,"Open")</f>
        <v>0</v>
      </c>
      <c r="I9" s="2"/>
      <c r="J9" s="2"/>
      <c r="K9" s="14" t="n">
        <f aca="false">IFERROR(COUNTIFS('Trade Log'!$K$8:$K$257,"Closed",'Trade Log'!$N$8:$N$257,"&gt;0")/COUNTIFS('Trade Log'!$K$8:$K$257,"Closed",'Trade Log'!$N$8:$N$257,"&lt;&gt;"),0)</f>
        <v>1</v>
      </c>
      <c r="L9" s="2"/>
      <c r="M9" s="2"/>
      <c r="N9" s="2"/>
    </row>
    <row r="10" customFormat="false" ht="15" hidden="false" customHeight="true" outlineLevel="0" collapsed="false">
      <c r="A10" s="2"/>
      <c r="B10" s="15" t="s">
        <v>38</v>
      </c>
      <c r="C10" s="2"/>
      <c r="D10" s="2"/>
      <c r="E10" s="15" t="s">
        <v>39</v>
      </c>
      <c r="F10" s="2"/>
      <c r="G10" s="2"/>
      <c r="H10" s="15" t="s">
        <v>40</v>
      </c>
      <c r="I10" s="2"/>
      <c r="J10" s="2"/>
      <c r="K10" s="15" t="s">
        <v>41</v>
      </c>
      <c r="L10" s="2"/>
      <c r="M10" s="2"/>
      <c r="N10" s="2"/>
    </row>
    <row r="11" customFormat="false" ht="15" hidden="false" customHeight="tru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customFormat="false" ht="15" hidden="false" customHeight="tru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customFormat="false" ht="15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customFormat="false" ht="15" hidden="false" customHeight="true" outlineLevel="0" collapsed="false">
      <c r="A14" s="2"/>
      <c r="B14" s="10" t="s">
        <v>42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customFormat="false" ht="15" hidden="false" customHeight="true" outlineLevel="0" collapsed="false">
      <c r="A15" s="2"/>
      <c r="B15" s="11" t="s">
        <v>43</v>
      </c>
      <c r="C15" s="2"/>
      <c r="D15" s="2"/>
      <c r="E15" s="11" t="s">
        <v>44</v>
      </c>
      <c r="F15" s="2"/>
      <c r="G15" s="2"/>
      <c r="H15" s="11" t="s">
        <v>45</v>
      </c>
      <c r="I15" s="2"/>
      <c r="J15" s="2"/>
      <c r="K15" s="11" t="s">
        <v>46</v>
      </c>
      <c r="L15" s="2"/>
      <c r="M15" s="2"/>
      <c r="N15" s="2"/>
    </row>
    <row r="16" customFormat="false" ht="18" hidden="false" customHeight="true" outlineLevel="0" collapsed="false">
      <c r="A16" s="2"/>
      <c r="B16" s="16" t="n">
        <f aca="false">IFERROR(AVERAGEIFS('Trade Log'!$N$8:$N$257,'Trade Log'!$K$8:$K$257,"Closed",'Trade Log'!$N$8:$N$257,"&gt;0"),0)</f>
        <v>265</v>
      </c>
      <c r="C16" s="2"/>
      <c r="D16" s="2"/>
      <c r="E16" s="17" t="n">
        <f aca="false">IFERROR(AVERAGEIFS('Trade Log'!$N$8:$N$257,'Trade Log'!$K$8:$K$257,"Closed",'Trade Log'!$N$8:$N$257,"&lt;0"),0)</f>
        <v>0</v>
      </c>
      <c r="F16" s="2"/>
      <c r="G16" s="2"/>
      <c r="H16" s="18" t="n">
        <f aca="false">IFERROR(ABS(AVERAGEIFS('Trade Log'!$N$8:$N$257,'Trade Log'!$K$8:$K$257,"Closed",'Trade Log'!$N$8:$N$257,"&lt;0"))/AVERAGEIFS('Trade Log'!$N$8:$N$257,'Trade Log'!$K$8:$K$257,"Closed",'Trade Log'!$N$8:$N$257,"&gt;0"),0)</f>
        <v>0</v>
      </c>
      <c r="I16" s="2"/>
      <c r="J16" s="2"/>
      <c r="K16" s="19" t="n">
        <f aca="false">MIN(0,MIN('Trade Log'!$N$8:$N$257))</f>
        <v>0</v>
      </c>
      <c r="L16" s="2"/>
      <c r="M16" s="2"/>
      <c r="N16" s="2"/>
    </row>
    <row r="17" customFormat="false" ht="15" hidden="false" customHeight="true" outlineLevel="0" collapsed="false">
      <c r="A17" s="2"/>
      <c r="B17" s="15" t="s">
        <v>47</v>
      </c>
      <c r="C17" s="2"/>
      <c r="D17" s="2"/>
      <c r="E17" s="15" t="s">
        <v>48</v>
      </c>
      <c r="F17" s="2"/>
      <c r="G17" s="2"/>
      <c r="H17" s="15" t="s">
        <v>49</v>
      </c>
      <c r="I17" s="2"/>
      <c r="J17" s="2"/>
      <c r="K17" s="15" t="s">
        <v>50</v>
      </c>
      <c r="L17" s="2"/>
      <c r="M17" s="2"/>
      <c r="N17" s="2"/>
    </row>
    <row r="18" customFormat="false" ht="15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customFormat="false" ht="15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customFormat="false" ht="15" hidden="false" customHeight="tru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customFormat="false" ht="15" hidden="false" customHeight="true" outlineLevel="0" collapsed="false">
      <c r="A21" s="2"/>
      <c r="B21" s="10" t="s">
        <v>51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customFormat="false" ht="15" hidden="false" customHeight="true" outlineLevel="0" collapsed="false">
      <c r="A22" s="2"/>
      <c r="B22" s="11" t="s">
        <v>52</v>
      </c>
      <c r="C22" s="2"/>
      <c r="D22" s="2"/>
      <c r="E22" s="11" t="s">
        <v>53</v>
      </c>
      <c r="F22" s="2"/>
      <c r="G22" s="2"/>
      <c r="H22" s="11" t="s">
        <v>54</v>
      </c>
      <c r="I22" s="2"/>
      <c r="J22" s="2"/>
      <c r="K22" s="20" t="s">
        <v>55</v>
      </c>
      <c r="L22" s="2"/>
      <c r="M22" s="2"/>
      <c r="N22" s="2"/>
    </row>
    <row r="23" customFormat="false" ht="18" hidden="false" customHeight="true" outlineLevel="0" collapsed="false">
      <c r="A23" s="2"/>
      <c r="B23" s="13" t="n">
        <f aca="false">COUNT('Trade Log'!$M$8:$M$257)</f>
        <v>0</v>
      </c>
      <c r="C23" s="2"/>
      <c r="D23" s="2"/>
      <c r="E23" s="12" t="n">
        <f aca="false">IFERROR(MAX(ABS(IF(('Trade Log'!$M$8:$M$257&lt;&gt;"")*('Trade Log'!$L$8:$L$257&lt;&gt;""),'Trade Log'!$M$8:$M$257-'Trade Log'!$L$8:$L$257,0))),0)</f>
        <v>0</v>
      </c>
      <c r="F23" s="21" t="n">
        <f aca="false">IFERROR(MAX('Trade Log'!$Q$8:$Q$257),0)</f>
        <v>0</v>
      </c>
      <c r="G23" s="2"/>
      <c r="H23" s="13" t="n">
        <f aca="false">COUNTIF('Trade Log'!$K$8:$K$257,"Assigned")+COUNTIF('Trade Log'!$K$8:$K$257,"Expired")</f>
        <v>0</v>
      </c>
      <c r="I23" s="2"/>
      <c r="J23" s="2"/>
      <c r="K23" s="20" t="s">
        <v>56</v>
      </c>
      <c r="L23" s="2"/>
      <c r="M23" s="2"/>
      <c r="N23" s="2"/>
    </row>
    <row r="24" customFormat="false" ht="15" hidden="false" customHeight="true" outlineLevel="0" collapsed="false">
      <c r="A24" s="2"/>
      <c r="B24" s="15" t="s">
        <v>57</v>
      </c>
      <c r="C24" s="2"/>
      <c r="D24" s="2"/>
      <c r="E24" s="15" t="s">
        <v>58</v>
      </c>
      <c r="F24" s="2"/>
      <c r="G24" s="2"/>
      <c r="H24" s="15" t="s">
        <v>59</v>
      </c>
      <c r="I24" s="2"/>
      <c r="J24" s="2"/>
      <c r="K24" s="2"/>
      <c r="L24" s="2"/>
      <c r="M24" s="2"/>
      <c r="N24" s="2"/>
    </row>
    <row r="25" customFormat="false" ht="15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customFormat="false" ht="15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customFormat="false" ht="15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customFormat="false" ht="15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customFormat="false" ht="15" hidden="false" customHeight="true" outlineLevel="0" collapsed="false">
      <c r="A29" s="2"/>
      <c r="B29" s="10" t="s">
        <v>60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customFormat="false" ht="15" hidden="false" customHeight="true" outlineLevel="0" collapsed="false">
      <c r="A30" s="2"/>
      <c r="B30" s="22" t="s">
        <v>61</v>
      </c>
      <c r="C30" s="22" t="s">
        <v>62</v>
      </c>
      <c r="D30" s="22" t="s">
        <v>63</v>
      </c>
      <c r="E30" s="2"/>
      <c r="F30" s="2"/>
      <c r="G30" s="2"/>
      <c r="H30" s="2"/>
      <c r="I30" s="2"/>
      <c r="J30" s="2"/>
      <c r="K30" s="2"/>
      <c r="L30" s="2"/>
      <c r="M30" s="2"/>
      <c r="N30" s="2"/>
    </row>
    <row r="31" customFormat="false" ht="15" hidden="false" customHeight="true" outlineLevel="0" collapsed="false">
      <c r="A31" s="2"/>
      <c r="B31" s="23" t="s">
        <v>64</v>
      </c>
      <c r="C31" s="24" t="n">
        <f aca="false">SUMIFS('Trade Log'!$N$8:$N$257,'Trade Log'!$K$8:$K$257,"Closed",'Trade Log'!$J$8:$J$257,"&gt;="&amp;DATE($F$44,1,1),'Trade Log'!$J$8:$J$257,"&lt;="&amp;DATE($F$44,2,1)-1)</f>
        <v>265</v>
      </c>
      <c r="D31" s="25" t="n">
        <f aca="false">COUNTIFS('Trade Log'!$K$8:$K$257,"Closed",'Trade Log'!$N$8:$N$257,"&lt;&gt;",'Trade Log'!$J$8:$J$257,"&gt;="&amp;DATE($F$44,1,1),'Trade Log'!$J$8:$J$257,"&lt;="&amp;DATE($F$44,2,1)-1)</f>
        <v>1</v>
      </c>
      <c r="E31" s="2"/>
      <c r="F31" s="26" t="s">
        <v>65</v>
      </c>
      <c r="G31" s="2"/>
      <c r="H31" s="2"/>
      <c r="I31" s="2"/>
      <c r="J31" s="2"/>
      <c r="K31" s="2"/>
      <c r="L31" s="2"/>
      <c r="M31" s="2"/>
      <c r="N31" s="2"/>
    </row>
    <row r="32" customFormat="false" ht="15" hidden="false" customHeight="true" outlineLevel="0" collapsed="false">
      <c r="A32" s="2"/>
      <c r="B32" s="23" t="s">
        <v>66</v>
      </c>
      <c r="C32" s="24" t="n">
        <f aca="false">SUMIFS('Trade Log'!$N$8:$N$257,'Trade Log'!$K$8:$K$257,"Closed",'Trade Log'!$J$8:$J$257,"&gt;="&amp;DATE($F$44,2,1),'Trade Log'!$J$8:$J$257,"&lt;="&amp;DATE($F$44,3,1)-1)</f>
        <v>0</v>
      </c>
      <c r="D32" s="25" t="n">
        <f aca="false">COUNTIFS('Trade Log'!$K$8:$K$257,"Closed",'Trade Log'!$N$8:$N$257,"&lt;&gt;",'Trade Log'!$J$8:$J$257,"&gt;="&amp;DATE($F$44,2,1),'Trade Log'!$J$8:$J$257,"&lt;="&amp;DATE($F$44,3,1)-1)</f>
        <v>0</v>
      </c>
      <c r="E32" s="2"/>
      <c r="F32" s="26" t="s">
        <v>67</v>
      </c>
      <c r="G32" s="2"/>
      <c r="H32" s="2"/>
      <c r="I32" s="2"/>
      <c r="J32" s="2"/>
      <c r="K32" s="2"/>
      <c r="L32" s="2"/>
      <c r="M32" s="2"/>
      <c r="N32" s="2"/>
    </row>
    <row r="33" customFormat="false" ht="15" hidden="false" customHeight="true" outlineLevel="0" collapsed="false">
      <c r="A33" s="2"/>
      <c r="B33" s="23" t="s">
        <v>68</v>
      </c>
      <c r="C33" s="24" t="n">
        <f aca="false">SUMIFS('Trade Log'!$N$8:$N$257,'Trade Log'!$K$8:$K$257,"Closed",'Trade Log'!$J$8:$J$257,"&gt;="&amp;DATE($F$44,3,1),'Trade Log'!$J$8:$J$257,"&lt;="&amp;DATE($F$44,4,1)-1)</f>
        <v>0</v>
      </c>
      <c r="D33" s="25" t="n">
        <f aca="false">COUNTIFS('Trade Log'!$K$8:$K$257,"Closed",'Trade Log'!$N$8:$N$257,"&lt;&gt;",'Trade Log'!$J$8:$J$257,"&gt;="&amp;DATE($F$44,3,1),'Trade Log'!$J$8:$J$257,"&lt;="&amp;DATE($F$44,4,1)-1)</f>
        <v>0</v>
      </c>
      <c r="E33" s="2"/>
      <c r="F33" s="26" t="s">
        <v>69</v>
      </c>
      <c r="G33" s="2"/>
      <c r="H33" s="2"/>
      <c r="I33" s="2"/>
      <c r="J33" s="2"/>
      <c r="K33" s="2"/>
      <c r="L33" s="2"/>
      <c r="M33" s="2"/>
      <c r="N33" s="2"/>
    </row>
    <row r="34" customFormat="false" ht="15" hidden="false" customHeight="true" outlineLevel="0" collapsed="false">
      <c r="A34" s="2"/>
      <c r="B34" s="23" t="s">
        <v>70</v>
      </c>
      <c r="C34" s="24" t="n">
        <f aca="false">SUMIFS('Trade Log'!$N$8:$N$257,'Trade Log'!$K$8:$K$257,"Closed",'Trade Log'!$J$8:$J$257,"&gt;="&amp;DATE($F$44,4,1),'Trade Log'!$J$8:$J$257,"&lt;="&amp;DATE($F$44,5,1)-1)</f>
        <v>0</v>
      </c>
      <c r="D34" s="25" t="n">
        <f aca="false">COUNTIFS('Trade Log'!$K$8:$K$257,"Closed",'Trade Log'!$N$8:$N$257,"&lt;&gt;",'Trade Log'!$J$8:$J$257,"&gt;="&amp;DATE($F$44,4,1),'Trade Log'!$J$8:$J$257,"&lt;="&amp;DATE($F$44,5,1)-1)</f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</row>
    <row r="35" customFormat="false" ht="15" hidden="false" customHeight="true" outlineLevel="0" collapsed="false">
      <c r="A35" s="2"/>
      <c r="B35" s="23" t="s">
        <v>71</v>
      </c>
      <c r="C35" s="24" t="n">
        <f aca="false">SUMIFS('Trade Log'!$N$8:$N$257,'Trade Log'!$K$8:$K$257,"Closed",'Trade Log'!$J$8:$J$257,"&gt;="&amp;DATE($F$44,5,1),'Trade Log'!$J$8:$J$257,"&lt;="&amp;DATE($F$44,6,1)-1)</f>
        <v>0</v>
      </c>
      <c r="D35" s="25" t="n">
        <f aca="false">COUNTIFS('Trade Log'!$K$8:$K$257,"Closed",'Trade Log'!$N$8:$N$257,"&lt;&gt;",'Trade Log'!$J$8:$J$257,"&gt;="&amp;DATE($F$44,5,1),'Trade Log'!$J$8:$J$257,"&lt;="&amp;DATE($F$44,6,1)-1)</f>
        <v>0</v>
      </c>
      <c r="E35" s="2"/>
      <c r="F35" s="2"/>
      <c r="G35" s="2"/>
      <c r="H35" s="2"/>
      <c r="I35" s="2"/>
      <c r="J35" s="2"/>
      <c r="K35" s="2"/>
      <c r="L35" s="2"/>
      <c r="M35" s="2"/>
      <c r="N35" s="2"/>
    </row>
    <row r="36" customFormat="false" ht="15" hidden="false" customHeight="true" outlineLevel="0" collapsed="false">
      <c r="A36" s="2"/>
      <c r="B36" s="23" t="s">
        <v>72</v>
      </c>
      <c r="C36" s="24" t="n">
        <f aca="false">SUMIFS('Trade Log'!$N$8:$N$257,'Trade Log'!$K$8:$K$257,"Closed",'Trade Log'!$J$8:$J$257,"&gt;="&amp;DATE($F$44,6,1),'Trade Log'!$J$8:$J$257,"&lt;="&amp;DATE($F$44,7,1)-1)</f>
        <v>0</v>
      </c>
      <c r="D36" s="25" t="n">
        <f aca="false">COUNTIFS('Trade Log'!$K$8:$K$257,"Closed",'Trade Log'!$N$8:$N$257,"&lt;&gt;",'Trade Log'!$J$8:$J$257,"&gt;="&amp;DATE($F$44,6,1),'Trade Log'!$J$8:$J$257,"&lt;="&amp;DATE($F$44,7,1)-1)</f>
        <v>0</v>
      </c>
      <c r="E36" s="2"/>
      <c r="F36" s="27" t="s">
        <v>73</v>
      </c>
      <c r="G36" s="2"/>
      <c r="H36" s="2"/>
      <c r="I36" s="2"/>
      <c r="J36" s="2"/>
      <c r="K36" s="2"/>
      <c r="L36" s="2"/>
      <c r="M36" s="2"/>
      <c r="N36" s="2"/>
    </row>
    <row r="37" customFormat="false" ht="15" hidden="false" customHeight="true" outlineLevel="0" collapsed="false">
      <c r="A37" s="2"/>
      <c r="B37" s="23" t="s">
        <v>74</v>
      </c>
      <c r="C37" s="24" t="n">
        <f aca="false">SUMIFS('Trade Log'!$N$8:$N$257,'Trade Log'!$K$8:$K$257,"Closed",'Trade Log'!$J$8:$J$257,"&gt;="&amp;DATE($F$44,7,1),'Trade Log'!$J$8:$J$257,"&lt;="&amp;DATE($F$44,8,1)-1)</f>
        <v>0</v>
      </c>
      <c r="D37" s="25" t="n">
        <f aca="false">COUNTIFS('Trade Log'!$K$8:$K$257,"Closed",'Trade Log'!$N$8:$N$257,"&lt;&gt;",'Trade Log'!$J$8:$J$257,"&gt;="&amp;DATE($F$44,7,1),'Trade Log'!$J$8:$J$257,"&lt;="&amp;DATE($F$44,8,1)-1)</f>
        <v>0</v>
      </c>
      <c r="E37" s="2"/>
      <c r="F37" s="27" t="s">
        <v>75</v>
      </c>
      <c r="G37" s="2"/>
      <c r="H37" s="2"/>
      <c r="I37" s="2"/>
      <c r="J37" s="2"/>
      <c r="K37" s="2"/>
      <c r="L37" s="2"/>
      <c r="M37" s="2"/>
      <c r="N37" s="2"/>
    </row>
    <row r="38" customFormat="false" ht="15" hidden="false" customHeight="true" outlineLevel="0" collapsed="false">
      <c r="A38" s="2"/>
      <c r="B38" s="23" t="s">
        <v>76</v>
      </c>
      <c r="C38" s="24" t="n">
        <f aca="false">SUMIFS('Trade Log'!$N$8:$N$257,'Trade Log'!$K$8:$K$257,"Closed",'Trade Log'!$J$8:$J$257,"&gt;="&amp;DATE($F$44,8,1),'Trade Log'!$J$8:$J$257,"&lt;="&amp;DATE($F$44,9,1)-1)</f>
        <v>0</v>
      </c>
      <c r="D38" s="25" t="n">
        <f aca="false">COUNTIFS('Trade Log'!$K$8:$K$257,"Closed",'Trade Log'!$N$8:$N$257,"&lt;&gt;",'Trade Log'!$J$8:$J$257,"&gt;="&amp;DATE($F$44,8,1),'Trade Log'!$J$8:$J$257,"&lt;="&amp;DATE($F$44,9,1)-1)</f>
        <v>0</v>
      </c>
      <c r="E38" s="2"/>
      <c r="F38" s="28" t="s">
        <v>77</v>
      </c>
      <c r="G38" s="2"/>
      <c r="H38" s="2"/>
      <c r="I38" s="2"/>
      <c r="J38" s="2"/>
      <c r="K38" s="2"/>
      <c r="L38" s="2"/>
      <c r="M38" s="2"/>
      <c r="N38" s="2"/>
    </row>
    <row r="39" customFormat="false" ht="15" hidden="false" customHeight="true" outlineLevel="0" collapsed="false">
      <c r="A39" s="2"/>
      <c r="B39" s="23" t="s">
        <v>78</v>
      </c>
      <c r="C39" s="24" t="n">
        <f aca="false">SUMIFS('Trade Log'!$N$8:$N$257,'Trade Log'!$K$8:$K$257,"Closed",'Trade Log'!$J$8:$J$257,"&gt;="&amp;DATE($F$44,9,1),'Trade Log'!$J$8:$J$257,"&lt;="&amp;DATE($F$44,10,1)-1)</f>
        <v>0</v>
      </c>
      <c r="D39" s="25" t="n">
        <f aca="false">COUNTIFS('Trade Log'!$K$8:$K$257,"Closed",'Trade Log'!$N$8:$N$257,"&lt;&gt;",'Trade Log'!$J$8:$J$257,"&gt;="&amp;DATE($F$44,9,1),'Trade Log'!$J$8:$J$257,"&lt;="&amp;DATE($F$44,10,1)-1)</f>
        <v>0</v>
      </c>
      <c r="E39" s="2"/>
      <c r="F39" s="2"/>
      <c r="G39" s="2"/>
      <c r="H39" s="2"/>
      <c r="I39" s="2"/>
      <c r="J39" s="2"/>
      <c r="K39" s="2"/>
      <c r="L39" s="2"/>
      <c r="M39" s="2"/>
      <c r="N39" s="2"/>
    </row>
    <row r="40" customFormat="false" ht="15" hidden="false" customHeight="true" outlineLevel="0" collapsed="false">
      <c r="A40" s="2"/>
      <c r="B40" s="23" t="s">
        <v>79</v>
      </c>
      <c r="C40" s="24" t="n">
        <f aca="false">SUMIFS('Trade Log'!$N$8:$N$257,'Trade Log'!$K$8:$K$257,"Closed",'Trade Log'!$J$8:$J$257,"&gt;="&amp;DATE($F$44,10,1),'Trade Log'!$J$8:$J$257,"&lt;="&amp;DATE($F$44,11,1)-1)</f>
        <v>0</v>
      </c>
      <c r="D40" s="25" t="n">
        <f aca="false">COUNTIFS('Trade Log'!$K$8:$K$257,"Closed",'Trade Log'!$N$8:$N$257,"&lt;&gt;",'Trade Log'!$J$8:$J$257,"&gt;="&amp;DATE($F$44,10,1),'Trade Log'!$J$8:$J$257,"&lt;="&amp;DATE($F$44,11,1)-1)</f>
        <v>0</v>
      </c>
      <c r="E40" s="2"/>
      <c r="F40" s="2"/>
      <c r="G40" s="2"/>
      <c r="H40" s="2"/>
      <c r="I40" s="2"/>
      <c r="J40" s="2"/>
      <c r="K40" s="2"/>
      <c r="L40" s="2"/>
      <c r="M40" s="2"/>
      <c r="N40" s="2"/>
    </row>
    <row r="41" customFormat="false" ht="15" hidden="false" customHeight="true" outlineLevel="0" collapsed="false">
      <c r="A41" s="2"/>
      <c r="B41" s="23" t="s">
        <v>80</v>
      </c>
      <c r="C41" s="24" t="n">
        <f aca="false">SUMIFS('Trade Log'!$N$8:$N$257,'Trade Log'!$K$8:$K$257,"Closed",'Trade Log'!$J$8:$J$257,"&gt;="&amp;DATE($F$44,11,1),'Trade Log'!$J$8:$J$257,"&lt;="&amp;DATE($F$44,12,1)-1)</f>
        <v>0</v>
      </c>
      <c r="D41" s="25" t="n">
        <f aca="false">COUNTIFS('Trade Log'!$K$8:$K$257,"Closed",'Trade Log'!$N$8:$N$257,"&lt;&gt;",'Trade Log'!$J$8:$J$257,"&gt;="&amp;DATE($F$44,11,1),'Trade Log'!$J$8:$J$257,"&lt;="&amp;DATE($F$44,12,1)-1)</f>
        <v>0</v>
      </c>
      <c r="E41" s="2"/>
      <c r="F41" s="2"/>
      <c r="G41" s="2"/>
      <c r="H41" s="2"/>
      <c r="I41" s="2"/>
      <c r="J41" s="2"/>
      <c r="K41" s="2"/>
      <c r="L41" s="2"/>
      <c r="M41" s="2"/>
      <c r="N41" s="2"/>
    </row>
    <row r="42" customFormat="false" ht="15" hidden="false" customHeight="true" outlineLevel="0" collapsed="false">
      <c r="A42" s="2"/>
      <c r="B42" s="23" t="s">
        <v>81</v>
      </c>
      <c r="C42" s="24" t="n">
        <f aca="false">SUMIFS('Trade Log'!$N$8:$N$257,'Trade Log'!$K$8:$K$257,"Closed",'Trade Log'!$J$8:$J$257,"&gt;="&amp;DATE($F$44,12,1),'Trade Log'!$J$8:$J$257,"&lt;="&amp;DATE($F$44,13,1)-1)</f>
        <v>0</v>
      </c>
      <c r="D42" s="25" t="n">
        <f aca="false">COUNTIFS('Trade Log'!$K$8:$K$257,"Closed",'Trade Log'!$N$8:$N$257,"&lt;&gt;",'Trade Log'!$J$8:$J$257,"&gt;="&amp;DATE($F$44,12,1),'Trade Log'!$J$8:$J$257,"&lt;="&amp;DATE($F$44,13,1)-1)</f>
        <v>0</v>
      </c>
      <c r="E42" s="2"/>
      <c r="F42" s="2"/>
      <c r="G42" s="2"/>
      <c r="H42" s="2"/>
      <c r="I42" s="2"/>
      <c r="J42" s="2"/>
      <c r="K42" s="2"/>
      <c r="L42" s="2"/>
      <c r="M42" s="2"/>
      <c r="N42" s="2"/>
    </row>
    <row r="43" customFormat="false" ht="15" hidden="false" customHeight="true" outlineLevel="0" collapsed="false">
      <c r="A43" s="2"/>
      <c r="B43" s="29" t="s">
        <v>82</v>
      </c>
      <c r="C43" s="30" t="n">
        <f aca="false">SUM(C31:C42)</f>
        <v>265</v>
      </c>
      <c r="D43" s="31" t="n">
        <f aca="false">SUM(D31:D42)</f>
        <v>1</v>
      </c>
      <c r="E43" s="2"/>
      <c r="F43" s="2"/>
      <c r="G43" s="2"/>
      <c r="H43" s="2"/>
      <c r="I43" s="2"/>
      <c r="J43" s="2"/>
      <c r="K43" s="2"/>
      <c r="L43" s="2"/>
      <c r="M43" s="2"/>
      <c r="N43" s="2"/>
    </row>
    <row r="44" customFormat="false" ht="15" hidden="false" customHeight="true" outlineLevel="0" collapsed="false">
      <c r="A44" s="2"/>
      <c r="B44" s="2"/>
      <c r="C44" s="2"/>
      <c r="D44" s="2"/>
      <c r="E44" s="10" t="s">
        <v>83</v>
      </c>
      <c r="F44" s="32" t="n">
        <v>2026</v>
      </c>
      <c r="G44" s="2"/>
      <c r="H44" s="2"/>
      <c r="I44" s="2"/>
      <c r="J44" s="2"/>
      <c r="K44" s="2"/>
      <c r="L44" s="2"/>
      <c r="M44" s="2"/>
      <c r="N44" s="2"/>
    </row>
    <row r="45" customFormat="false" ht="15" hidden="false" customHeight="true" outlineLevel="0" collapsed="false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customFormat="false" ht="15" hidden="false" customHeight="tru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customFormat="false" ht="15" hidden="false" customHeight="true" outlineLevel="0" collapsed="false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customFormat="false" ht="15" hidden="false" customHeight="tru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customFormat="false" ht="15" hidden="false" customHeight="true" outlineLevel="0" collapsed="false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customFormat="false" ht="15" hidden="false" customHeight="true" outlineLevel="0" collapsed="false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customFormat="false" ht="15" hidden="false" customHeight="true" outlineLevel="0" collapsed="false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customFormat="false" ht="15" hidden="false" customHeight="true" outlineLevel="0" collapsed="false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customFormat="false" ht="15" hidden="false" customHeight="true" outlineLevel="0" collapsed="false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customFormat="false" ht="15" hidden="false" customHeight="true" outlineLevel="0" collapsed="false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customFormat="false" ht="15" hidden="false" customHeight="true" outlineLevel="0" collapsed="fals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customFormat="false" ht="15" hidden="false" customHeight="true" outlineLevel="0" collapsed="fals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customFormat="false" ht="15" hidden="false" customHeight="true" outlineLevel="0" collapsed="fals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customFormat="false" ht="15" hidden="false" customHeight="true" outlineLevel="0" collapsed="fals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customFormat="false" ht="15" hidden="false" customHeight="true" outlineLevel="0" collapsed="fals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customFormat="false" ht="15" hidden="false" customHeight="true" outlineLevel="0" collapsed="fals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</sheetData>
  <conditionalFormatting sqref="C31:C42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Q2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10"/>
    <col collapsed="false" customWidth="true" hidden="false" outlineLevel="0" max="3" min="3" style="1" width="16"/>
    <col collapsed="false" customWidth="true" hidden="false" outlineLevel="0" max="4" min="4" style="1" width="9"/>
    <col collapsed="false" customWidth="true" hidden="false" outlineLevel="0" max="6" min="5" style="1" width="11"/>
    <col collapsed="false" customWidth="true" hidden="false" outlineLevel="0" max="7" min="7" style="1" width="7"/>
    <col collapsed="false" customWidth="true" hidden="false" outlineLevel="0" max="8" min="8" style="1" width="11"/>
    <col collapsed="false" customWidth="true" hidden="false" outlineLevel="0" max="9" min="9" style="1" width="10"/>
    <col collapsed="false" customWidth="true" hidden="false" outlineLevel="0" max="10" min="10" style="1" width="11"/>
    <col collapsed="false" customWidth="true" hidden="false" outlineLevel="0" max="11" min="11" style="1" width="9"/>
    <col collapsed="false" customWidth="true" hidden="false" outlineLevel="0" max="12" min="12" style="1" width="12"/>
    <col collapsed="false" customWidth="true" hidden="false" outlineLevel="0" max="13" min="13" style="1" width="14"/>
    <col collapsed="false" customWidth="true" hidden="false" outlineLevel="0" max="14" min="14" style="1" width="12"/>
    <col collapsed="false" customWidth="true" hidden="false" outlineLevel="0" max="15" min="15" style="1" width="30"/>
    <col collapsed="false" customWidth="true" hidden="false" outlineLevel="0" max="16" min="16" style="1" width="2"/>
    <col collapsed="false" customWidth="true" hidden="true" outlineLevel="0" max="17" min="17" style="1" width="13"/>
  </cols>
  <sheetData>
    <row r="2" customFormat="false" ht="19.5" hidden="false" customHeight="true" outlineLevel="0" collapsed="false">
      <c r="B2" s="33" t="s">
        <v>0</v>
      </c>
    </row>
    <row r="3" customFormat="false" ht="15" hidden="false" customHeight="true" outlineLevel="0" collapsed="false">
      <c r="B3" s="34" t="s">
        <v>1</v>
      </c>
    </row>
    <row r="4" customFormat="false" ht="15" hidden="false" customHeight="true" outlineLevel="0" collapsed="false">
      <c r="B4" s="35" t="s">
        <v>84</v>
      </c>
    </row>
    <row r="5" customFormat="false" ht="3" hidden="false" customHeight="true" outlineLevel="0" collapsed="false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7" customFormat="false" ht="30" hidden="false" customHeight="true" outlineLevel="0" collapsed="false">
      <c r="B7" s="36" t="s">
        <v>85</v>
      </c>
      <c r="C7" s="36" t="s">
        <v>86</v>
      </c>
      <c r="D7" s="36" t="s">
        <v>87</v>
      </c>
      <c r="E7" s="36" t="s">
        <v>88</v>
      </c>
      <c r="F7" s="36" t="s">
        <v>89</v>
      </c>
      <c r="G7" s="36" t="s">
        <v>90</v>
      </c>
      <c r="H7" s="36" t="s">
        <v>91</v>
      </c>
      <c r="I7" s="36" t="s">
        <v>92</v>
      </c>
      <c r="J7" s="36" t="s">
        <v>93</v>
      </c>
      <c r="K7" s="36" t="s">
        <v>94</v>
      </c>
      <c r="L7" s="36" t="s">
        <v>95</v>
      </c>
      <c r="M7" s="36" t="s">
        <v>96</v>
      </c>
      <c r="N7" s="36" t="s">
        <v>97</v>
      </c>
      <c r="O7" s="36" t="s">
        <v>98</v>
      </c>
      <c r="Q7" s="37" t="s">
        <v>99</v>
      </c>
    </row>
    <row r="8" customFormat="false" ht="15" hidden="false" customHeight="true" outlineLevel="0" collapsed="false">
      <c r="B8" s="38" t="s">
        <v>100</v>
      </c>
      <c r="C8" s="38" t="s">
        <v>101</v>
      </c>
      <c r="D8" s="38" t="n">
        <v>1</v>
      </c>
      <c r="E8" s="39" t="n">
        <v>46027</v>
      </c>
      <c r="F8" s="39" t="n">
        <v>46052</v>
      </c>
      <c r="G8" s="40" t="n">
        <v>610</v>
      </c>
      <c r="H8" s="40" t="n">
        <v>3.1</v>
      </c>
      <c r="I8" s="40" t="n">
        <v>0.45</v>
      </c>
      <c r="J8" s="39" t="n">
        <v>46044</v>
      </c>
      <c r="K8" s="38" t="s">
        <v>102</v>
      </c>
      <c r="L8" s="41" t="n">
        <f aca="false">IF(AND($K8="Closed",$B8&lt;&gt;"",$H8&lt;&gt;""),(N($H8)-N($I8))*IF(N($D8)=0,1,N($D8))*100,"")</f>
        <v>265</v>
      </c>
      <c r="M8" s="42"/>
      <c r="N8" s="43" t="n">
        <f aca="false">IF($M8&lt;&gt;"",$M8,IF($L8&lt;&gt;"",$L8,""))</f>
        <v>265</v>
      </c>
      <c r="O8" s="44" t="s">
        <v>103</v>
      </c>
      <c r="Q8" s="45" t="str">
        <f aca="false">IF(AND($M8&lt;&gt;"",$L8&lt;&gt;""),ABS($M8-$L8),"")</f>
        <v/>
      </c>
    </row>
    <row r="9" customFormat="false" ht="15" hidden="false" customHeight="true" outlineLevel="0" collapsed="false">
      <c r="B9" s="38"/>
      <c r="C9" s="38"/>
      <c r="D9" s="38"/>
      <c r="E9" s="39"/>
      <c r="F9" s="39"/>
      <c r="G9" s="40"/>
      <c r="H9" s="40"/>
      <c r="I9" s="40"/>
      <c r="J9" s="39"/>
      <c r="K9" s="38"/>
      <c r="L9" s="41" t="str">
        <f aca="false">IF(AND($K9="Closed",$B9&lt;&gt;"",$H9&lt;&gt;""),(N($H9)-N($I9))*IF(N($D9)=0,1,N($D9))*100,"")</f>
        <v/>
      </c>
      <c r="M9" s="42"/>
      <c r="N9" s="43" t="str">
        <f aca="false">IF($M9&lt;&gt;"",$M9,IF($L9&lt;&gt;"",$L9,""))</f>
        <v/>
      </c>
      <c r="O9" s="46"/>
      <c r="Q9" s="45" t="str">
        <f aca="false">IF(AND($M9&lt;&gt;"",$L9&lt;&gt;""),ABS($M9-$L9),"")</f>
        <v/>
      </c>
    </row>
    <row r="10" customFormat="false" ht="15" hidden="false" customHeight="true" outlineLevel="0" collapsed="false">
      <c r="B10" s="38"/>
      <c r="C10" s="38"/>
      <c r="D10" s="38"/>
      <c r="E10" s="39"/>
      <c r="F10" s="39"/>
      <c r="G10" s="40"/>
      <c r="H10" s="40"/>
      <c r="I10" s="40"/>
      <c r="J10" s="39"/>
      <c r="K10" s="38"/>
      <c r="L10" s="41" t="str">
        <f aca="false">IF(AND($K10="Closed",$B10&lt;&gt;"",$H10&lt;&gt;""),(N($H10)-N($I10))*IF(N($D10)=0,1,N($D10))*100,"")</f>
        <v/>
      </c>
      <c r="M10" s="42"/>
      <c r="N10" s="43" t="str">
        <f aca="false">IF($M10&lt;&gt;"",$M10,IF($L10&lt;&gt;"",$L10,""))</f>
        <v/>
      </c>
      <c r="O10" s="46"/>
      <c r="Q10" s="45" t="str">
        <f aca="false">IF(AND($M10&lt;&gt;"",$L10&lt;&gt;""),ABS($M10-$L10),"")</f>
        <v/>
      </c>
    </row>
    <row r="11" customFormat="false" ht="15" hidden="false" customHeight="true" outlineLevel="0" collapsed="false">
      <c r="B11" s="38"/>
      <c r="C11" s="38"/>
      <c r="D11" s="38"/>
      <c r="E11" s="39"/>
      <c r="F11" s="39"/>
      <c r="G11" s="40"/>
      <c r="H11" s="40"/>
      <c r="I11" s="40"/>
      <c r="J11" s="39"/>
      <c r="K11" s="38"/>
      <c r="L11" s="41" t="str">
        <f aca="false">IF(AND($K11="Closed",$B11&lt;&gt;"",$H11&lt;&gt;""),(N($H11)-N($I11))*IF(N($D11)=0,1,N($D11))*100,"")</f>
        <v/>
      </c>
      <c r="M11" s="42"/>
      <c r="N11" s="43" t="str">
        <f aca="false">IF($M11&lt;&gt;"",$M11,IF($L11&lt;&gt;"",$L11,""))</f>
        <v/>
      </c>
      <c r="O11" s="46"/>
      <c r="Q11" s="45" t="str">
        <f aca="false">IF(AND($M11&lt;&gt;"",$L11&lt;&gt;""),ABS($M11-$L11),"")</f>
        <v/>
      </c>
    </row>
    <row r="12" customFormat="false" ht="15" hidden="false" customHeight="true" outlineLevel="0" collapsed="false">
      <c r="B12" s="38"/>
      <c r="C12" s="38"/>
      <c r="D12" s="38"/>
      <c r="E12" s="39"/>
      <c r="F12" s="39"/>
      <c r="G12" s="40"/>
      <c r="H12" s="40"/>
      <c r="I12" s="40"/>
      <c r="J12" s="39"/>
      <c r="K12" s="38"/>
      <c r="L12" s="41" t="str">
        <f aca="false">IF(AND($K12="Closed",$B12&lt;&gt;"",$H12&lt;&gt;""),(N($H12)-N($I12))*IF(N($D12)=0,1,N($D12))*100,"")</f>
        <v/>
      </c>
      <c r="M12" s="42"/>
      <c r="N12" s="43" t="str">
        <f aca="false">IF($M12&lt;&gt;"",$M12,IF($L12&lt;&gt;"",$L12,""))</f>
        <v/>
      </c>
      <c r="O12" s="46"/>
      <c r="Q12" s="45" t="str">
        <f aca="false">IF(AND($M12&lt;&gt;"",$L12&lt;&gt;""),ABS($M12-$L12),"")</f>
        <v/>
      </c>
    </row>
    <row r="13" customFormat="false" ht="15" hidden="false" customHeight="true" outlineLevel="0" collapsed="false">
      <c r="B13" s="38"/>
      <c r="C13" s="38"/>
      <c r="D13" s="38"/>
      <c r="E13" s="39"/>
      <c r="F13" s="39"/>
      <c r="G13" s="40"/>
      <c r="H13" s="40"/>
      <c r="I13" s="40"/>
      <c r="J13" s="39"/>
      <c r="K13" s="38"/>
      <c r="L13" s="41" t="str">
        <f aca="false">IF(AND($K13="Closed",$B13&lt;&gt;"",$H13&lt;&gt;""),(N($H13)-N($I13))*IF(N($D13)=0,1,N($D13))*100,"")</f>
        <v/>
      </c>
      <c r="M13" s="42"/>
      <c r="N13" s="43" t="str">
        <f aca="false">IF($M13&lt;&gt;"",$M13,IF($L13&lt;&gt;"",$L13,""))</f>
        <v/>
      </c>
      <c r="O13" s="46"/>
      <c r="Q13" s="45" t="str">
        <f aca="false">IF(AND($M13&lt;&gt;"",$L13&lt;&gt;""),ABS($M13-$L13),"")</f>
        <v/>
      </c>
    </row>
    <row r="14" customFormat="false" ht="15" hidden="false" customHeight="true" outlineLevel="0" collapsed="false">
      <c r="B14" s="38"/>
      <c r="C14" s="38"/>
      <c r="D14" s="38"/>
      <c r="E14" s="39"/>
      <c r="F14" s="39"/>
      <c r="G14" s="40"/>
      <c r="H14" s="40"/>
      <c r="I14" s="40"/>
      <c r="J14" s="39"/>
      <c r="K14" s="38"/>
      <c r="L14" s="41" t="str">
        <f aca="false">IF(AND($K14="Closed",$B14&lt;&gt;"",$H14&lt;&gt;""),(N($H14)-N($I14))*IF(N($D14)=0,1,N($D14))*100,"")</f>
        <v/>
      </c>
      <c r="M14" s="42"/>
      <c r="N14" s="43" t="str">
        <f aca="false">IF($M14&lt;&gt;"",$M14,IF($L14&lt;&gt;"",$L14,""))</f>
        <v/>
      </c>
      <c r="O14" s="46"/>
      <c r="Q14" s="45" t="str">
        <f aca="false">IF(AND($M14&lt;&gt;"",$L14&lt;&gt;""),ABS($M14-$L14),"")</f>
        <v/>
      </c>
    </row>
    <row r="15" customFormat="false" ht="15" hidden="false" customHeight="true" outlineLevel="0" collapsed="false">
      <c r="B15" s="38"/>
      <c r="C15" s="38"/>
      <c r="D15" s="38"/>
      <c r="E15" s="39"/>
      <c r="F15" s="39"/>
      <c r="G15" s="40"/>
      <c r="H15" s="40"/>
      <c r="I15" s="40"/>
      <c r="J15" s="39"/>
      <c r="K15" s="38"/>
      <c r="L15" s="41" t="str">
        <f aca="false">IF(AND($K15="Closed",$B15&lt;&gt;"",$H15&lt;&gt;""),(N($H15)-N($I15))*IF(N($D15)=0,1,N($D15))*100,"")</f>
        <v/>
      </c>
      <c r="M15" s="42"/>
      <c r="N15" s="43" t="str">
        <f aca="false">IF($M15&lt;&gt;"",$M15,IF($L15&lt;&gt;"",$L15,""))</f>
        <v/>
      </c>
      <c r="O15" s="46"/>
      <c r="Q15" s="45" t="str">
        <f aca="false">IF(AND($M15&lt;&gt;"",$L15&lt;&gt;""),ABS($M15-$L15),"")</f>
        <v/>
      </c>
    </row>
    <row r="16" customFormat="false" ht="15" hidden="false" customHeight="true" outlineLevel="0" collapsed="false">
      <c r="B16" s="38"/>
      <c r="C16" s="38"/>
      <c r="D16" s="38"/>
      <c r="E16" s="39"/>
      <c r="F16" s="39"/>
      <c r="G16" s="40"/>
      <c r="H16" s="40"/>
      <c r="I16" s="40"/>
      <c r="J16" s="39"/>
      <c r="K16" s="38"/>
      <c r="L16" s="41" t="str">
        <f aca="false">IF(AND($K16="Closed",$B16&lt;&gt;"",$H16&lt;&gt;""),(N($H16)-N($I16))*IF(N($D16)=0,1,N($D16))*100,"")</f>
        <v/>
      </c>
      <c r="M16" s="42"/>
      <c r="N16" s="43" t="str">
        <f aca="false">IF($M16&lt;&gt;"",$M16,IF($L16&lt;&gt;"",$L16,""))</f>
        <v/>
      </c>
      <c r="O16" s="46"/>
      <c r="Q16" s="45" t="str">
        <f aca="false">IF(AND($M16&lt;&gt;"",$L16&lt;&gt;""),ABS($M16-$L16),"")</f>
        <v/>
      </c>
    </row>
    <row r="17" customFormat="false" ht="15" hidden="false" customHeight="true" outlineLevel="0" collapsed="false">
      <c r="B17" s="38"/>
      <c r="C17" s="38"/>
      <c r="D17" s="38"/>
      <c r="E17" s="39"/>
      <c r="F17" s="39"/>
      <c r="G17" s="40"/>
      <c r="H17" s="40"/>
      <c r="I17" s="40"/>
      <c r="J17" s="39"/>
      <c r="K17" s="38"/>
      <c r="L17" s="41" t="str">
        <f aca="false">IF(AND($K17="Closed",$B17&lt;&gt;"",$H17&lt;&gt;""),(N($H17)-N($I17))*IF(N($D17)=0,1,N($D17))*100,"")</f>
        <v/>
      </c>
      <c r="M17" s="42"/>
      <c r="N17" s="43" t="str">
        <f aca="false">IF($M17&lt;&gt;"",$M17,IF($L17&lt;&gt;"",$L17,""))</f>
        <v/>
      </c>
      <c r="O17" s="46"/>
      <c r="Q17" s="45" t="str">
        <f aca="false">IF(AND($M17&lt;&gt;"",$L17&lt;&gt;""),ABS($M17-$L17),"")</f>
        <v/>
      </c>
    </row>
    <row r="18" customFormat="false" ht="15" hidden="false" customHeight="true" outlineLevel="0" collapsed="false">
      <c r="B18" s="38"/>
      <c r="C18" s="38"/>
      <c r="D18" s="38"/>
      <c r="E18" s="39"/>
      <c r="F18" s="39"/>
      <c r="G18" s="40"/>
      <c r="H18" s="40"/>
      <c r="I18" s="40"/>
      <c r="J18" s="39"/>
      <c r="K18" s="38"/>
      <c r="L18" s="41" t="str">
        <f aca="false">IF(AND($K18="Closed",$B18&lt;&gt;"",$H18&lt;&gt;""),(N($H18)-N($I18))*IF(N($D18)=0,1,N($D18))*100,"")</f>
        <v/>
      </c>
      <c r="M18" s="42"/>
      <c r="N18" s="43" t="str">
        <f aca="false">IF($M18&lt;&gt;"",$M18,IF($L18&lt;&gt;"",$L18,""))</f>
        <v/>
      </c>
      <c r="O18" s="46"/>
      <c r="Q18" s="45" t="str">
        <f aca="false">IF(AND($M18&lt;&gt;"",$L18&lt;&gt;""),ABS($M18-$L18),"")</f>
        <v/>
      </c>
    </row>
    <row r="19" customFormat="false" ht="15" hidden="false" customHeight="true" outlineLevel="0" collapsed="false">
      <c r="B19" s="38"/>
      <c r="C19" s="38"/>
      <c r="D19" s="38"/>
      <c r="E19" s="39"/>
      <c r="F19" s="39"/>
      <c r="G19" s="40"/>
      <c r="H19" s="40"/>
      <c r="I19" s="40"/>
      <c r="J19" s="39"/>
      <c r="K19" s="38"/>
      <c r="L19" s="41" t="str">
        <f aca="false">IF(AND($K19="Closed",$B19&lt;&gt;"",$H19&lt;&gt;""),(N($H19)-N($I19))*IF(N($D19)=0,1,N($D19))*100,"")</f>
        <v/>
      </c>
      <c r="M19" s="42"/>
      <c r="N19" s="43" t="str">
        <f aca="false">IF($M19&lt;&gt;"",$M19,IF($L19&lt;&gt;"",$L19,""))</f>
        <v/>
      </c>
      <c r="O19" s="46"/>
      <c r="Q19" s="45" t="str">
        <f aca="false">IF(AND($M19&lt;&gt;"",$L19&lt;&gt;""),ABS($M19-$L19),"")</f>
        <v/>
      </c>
    </row>
    <row r="20" customFormat="false" ht="15" hidden="false" customHeight="true" outlineLevel="0" collapsed="false">
      <c r="B20" s="38"/>
      <c r="C20" s="38"/>
      <c r="D20" s="38"/>
      <c r="E20" s="39"/>
      <c r="F20" s="39"/>
      <c r="G20" s="40"/>
      <c r="H20" s="40"/>
      <c r="I20" s="40"/>
      <c r="J20" s="39"/>
      <c r="K20" s="38"/>
      <c r="L20" s="41" t="str">
        <f aca="false">IF(AND($K20="Closed",$B20&lt;&gt;"",$H20&lt;&gt;""),(N($H20)-N($I20))*IF(N($D20)=0,1,N($D20))*100,"")</f>
        <v/>
      </c>
      <c r="M20" s="42"/>
      <c r="N20" s="43" t="str">
        <f aca="false">IF($M20&lt;&gt;"",$M20,IF($L20&lt;&gt;"",$L20,""))</f>
        <v/>
      </c>
      <c r="O20" s="46"/>
      <c r="Q20" s="45" t="str">
        <f aca="false">IF(AND($M20&lt;&gt;"",$L20&lt;&gt;""),ABS($M20-$L20),"")</f>
        <v/>
      </c>
    </row>
    <row r="21" customFormat="false" ht="15" hidden="false" customHeight="true" outlineLevel="0" collapsed="false">
      <c r="B21" s="38"/>
      <c r="C21" s="38"/>
      <c r="D21" s="38"/>
      <c r="E21" s="39"/>
      <c r="F21" s="39"/>
      <c r="G21" s="40"/>
      <c r="H21" s="40"/>
      <c r="I21" s="40"/>
      <c r="J21" s="39"/>
      <c r="K21" s="38"/>
      <c r="L21" s="41" t="str">
        <f aca="false">IF(AND($K21="Closed",$B21&lt;&gt;"",$H21&lt;&gt;""),(N($H21)-N($I21))*IF(N($D21)=0,1,N($D21))*100,"")</f>
        <v/>
      </c>
      <c r="M21" s="42"/>
      <c r="N21" s="43" t="str">
        <f aca="false">IF($M21&lt;&gt;"",$M21,IF($L21&lt;&gt;"",$L21,""))</f>
        <v/>
      </c>
      <c r="O21" s="46"/>
      <c r="Q21" s="45" t="str">
        <f aca="false">IF(AND($M21&lt;&gt;"",$L21&lt;&gt;""),ABS($M21-$L21),"")</f>
        <v/>
      </c>
    </row>
    <row r="22" customFormat="false" ht="15" hidden="false" customHeight="true" outlineLevel="0" collapsed="false">
      <c r="B22" s="38"/>
      <c r="C22" s="38"/>
      <c r="D22" s="38"/>
      <c r="E22" s="39"/>
      <c r="F22" s="39"/>
      <c r="G22" s="40"/>
      <c r="H22" s="40"/>
      <c r="I22" s="40"/>
      <c r="J22" s="39"/>
      <c r="K22" s="38"/>
      <c r="L22" s="41" t="str">
        <f aca="false">IF(AND($K22="Closed",$B22&lt;&gt;"",$H22&lt;&gt;""),(N($H22)-N($I22))*IF(N($D22)=0,1,N($D22))*100,"")</f>
        <v/>
      </c>
      <c r="M22" s="42"/>
      <c r="N22" s="43" t="str">
        <f aca="false">IF($M22&lt;&gt;"",$M22,IF($L22&lt;&gt;"",$L22,""))</f>
        <v/>
      </c>
      <c r="O22" s="46"/>
      <c r="Q22" s="45" t="str">
        <f aca="false">IF(AND($M22&lt;&gt;"",$L22&lt;&gt;""),ABS($M22-$L22),"")</f>
        <v/>
      </c>
    </row>
    <row r="23" customFormat="false" ht="15" hidden="false" customHeight="true" outlineLevel="0" collapsed="false">
      <c r="B23" s="38"/>
      <c r="C23" s="38"/>
      <c r="D23" s="38"/>
      <c r="E23" s="39"/>
      <c r="F23" s="39"/>
      <c r="G23" s="40"/>
      <c r="H23" s="40"/>
      <c r="I23" s="40"/>
      <c r="J23" s="39"/>
      <c r="K23" s="38"/>
      <c r="L23" s="41" t="str">
        <f aca="false">IF(AND($K23="Closed",$B23&lt;&gt;"",$H23&lt;&gt;""),(N($H23)-N($I23))*IF(N($D23)=0,1,N($D23))*100,"")</f>
        <v/>
      </c>
      <c r="M23" s="42"/>
      <c r="N23" s="43" t="str">
        <f aca="false">IF($M23&lt;&gt;"",$M23,IF($L23&lt;&gt;"",$L23,""))</f>
        <v/>
      </c>
      <c r="O23" s="46"/>
      <c r="Q23" s="45" t="str">
        <f aca="false">IF(AND($M23&lt;&gt;"",$L23&lt;&gt;""),ABS($M23-$L23),"")</f>
        <v/>
      </c>
    </row>
    <row r="24" customFormat="false" ht="15" hidden="false" customHeight="true" outlineLevel="0" collapsed="false">
      <c r="B24" s="38"/>
      <c r="C24" s="38"/>
      <c r="D24" s="38"/>
      <c r="E24" s="39"/>
      <c r="F24" s="39"/>
      <c r="G24" s="40"/>
      <c r="H24" s="40"/>
      <c r="I24" s="40"/>
      <c r="J24" s="39"/>
      <c r="K24" s="38"/>
      <c r="L24" s="41" t="str">
        <f aca="false">IF(AND($K24="Closed",$B24&lt;&gt;"",$H24&lt;&gt;""),(N($H24)-N($I24))*IF(N($D24)=0,1,N($D24))*100,"")</f>
        <v/>
      </c>
      <c r="M24" s="42"/>
      <c r="N24" s="43" t="str">
        <f aca="false">IF($M24&lt;&gt;"",$M24,IF($L24&lt;&gt;"",$L24,""))</f>
        <v/>
      </c>
      <c r="O24" s="46"/>
      <c r="Q24" s="45" t="str">
        <f aca="false">IF(AND($M24&lt;&gt;"",$L24&lt;&gt;""),ABS($M24-$L24),"")</f>
        <v/>
      </c>
    </row>
    <row r="25" customFormat="false" ht="15" hidden="false" customHeight="true" outlineLevel="0" collapsed="false">
      <c r="B25" s="38"/>
      <c r="C25" s="38"/>
      <c r="D25" s="38"/>
      <c r="E25" s="39"/>
      <c r="F25" s="39"/>
      <c r="G25" s="40"/>
      <c r="H25" s="40"/>
      <c r="I25" s="40"/>
      <c r="J25" s="39"/>
      <c r="K25" s="38"/>
      <c r="L25" s="41" t="str">
        <f aca="false">IF(AND($K25="Closed",$B25&lt;&gt;"",$H25&lt;&gt;""),(N($H25)-N($I25))*IF(N($D25)=0,1,N($D25))*100,"")</f>
        <v/>
      </c>
      <c r="M25" s="42"/>
      <c r="N25" s="43" t="str">
        <f aca="false">IF($M25&lt;&gt;"",$M25,IF($L25&lt;&gt;"",$L25,""))</f>
        <v/>
      </c>
      <c r="O25" s="46"/>
      <c r="Q25" s="45" t="str">
        <f aca="false">IF(AND($M25&lt;&gt;"",$L25&lt;&gt;""),ABS($M25-$L25),"")</f>
        <v/>
      </c>
    </row>
    <row r="26" customFormat="false" ht="15" hidden="false" customHeight="true" outlineLevel="0" collapsed="false">
      <c r="B26" s="38"/>
      <c r="C26" s="38"/>
      <c r="D26" s="38"/>
      <c r="E26" s="39"/>
      <c r="F26" s="39"/>
      <c r="G26" s="40"/>
      <c r="H26" s="40"/>
      <c r="I26" s="40"/>
      <c r="J26" s="39"/>
      <c r="K26" s="38"/>
      <c r="L26" s="41" t="str">
        <f aca="false">IF(AND($K26="Closed",$B26&lt;&gt;"",$H26&lt;&gt;""),(N($H26)-N($I26))*IF(N($D26)=0,1,N($D26))*100,"")</f>
        <v/>
      </c>
      <c r="M26" s="42"/>
      <c r="N26" s="43" t="str">
        <f aca="false">IF($M26&lt;&gt;"",$M26,IF($L26&lt;&gt;"",$L26,""))</f>
        <v/>
      </c>
      <c r="O26" s="46"/>
      <c r="Q26" s="45" t="str">
        <f aca="false">IF(AND($M26&lt;&gt;"",$L26&lt;&gt;""),ABS($M26-$L26),"")</f>
        <v/>
      </c>
    </row>
    <row r="27" customFormat="false" ht="15" hidden="false" customHeight="true" outlineLevel="0" collapsed="false">
      <c r="B27" s="38"/>
      <c r="C27" s="38"/>
      <c r="D27" s="38"/>
      <c r="E27" s="39"/>
      <c r="F27" s="39"/>
      <c r="G27" s="40"/>
      <c r="H27" s="40"/>
      <c r="I27" s="40"/>
      <c r="J27" s="39"/>
      <c r="K27" s="38"/>
      <c r="L27" s="41" t="str">
        <f aca="false">IF(AND($K27="Closed",$B27&lt;&gt;"",$H27&lt;&gt;""),(N($H27)-N($I27))*IF(N($D27)=0,1,N($D27))*100,"")</f>
        <v/>
      </c>
      <c r="M27" s="42"/>
      <c r="N27" s="43" t="str">
        <f aca="false">IF($M27&lt;&gt;"",$M27,IF($L27&lt;&gt;"",$L27,""))</f>
        <v/>
      </c>
      <c r="O27" s="46"/>
      <c r="Q27" s="45" t="str">
        <f aca="false">IF(AND($M27&lt;&gt;"",$L27&lt;&gt;""),ABS($M27-$L27),"")</f>
        <v/>
      </c>
    </row>
    <row r="28" customFormat="false" ht="15" hidden="false" customHeight="true" outlineLevel="0" collapsed="false">
      <c r="B28" s="38"/>
      <c r="C28" s="38"/>
      <c r="D28" s="38"/>
      <c r="E28" s="39"/>
      <c r="F28" s="39"/>
      <c r="G28" s="40"/>
      <c r="H28" s="40"/>
      <c r="I28" s="40"/>
      <c r="J28" s="39"/>
      <c r="K28" s="38"/>
      <c r="L28" s="41" t="str">
        <f aca="false">IF(AND($K28="Closed",$B28&lt;&gt;"",$H28&lt;&gt;""),(N($H28)-N($I28))*IF(N($D28)=0,1,N($D28))*100,"")</f>
        <v/>
      </c>
      <c r="M28" s="42"/>
      <c r="N28" s="43" t="str">
        <f aca="false">IF($M28&lt;&gt;"",$M28,IF($L28&lt;&gt;"",$L28,""))</f>
        <v/>
      </c>
      <c r="O28" s="46"/>
      <c r="Q28" s="45" t="str">
        <f aca="false">IF(AND($M28&lt;&gt;"",$L28&lt;&gt;""),ABS($M28-$L28),"")</f>
        <v/>
      </c>
    </row>
    <row r="29" customFormat="false" ht="15" hidden="false" customHeight="true" outlineLevel="0" collapsed="false">
      <c r="B29" s="38"/>
      <c r="C29" s="38"/>
      <c r="D29" s="38"/>
      <c r="E29" s="39"/>
      <c r="F29" s="39"/>
      <c r="G29" s="40"/>
      <c r="H29" s="40"/>
      <c r="I29" s="40"/>
      <c r="J29" s="39"/>
      <c r="K29" s="38"/>
      <c r="L29" s="41" t="str">
        <f aca="false">IF(AND($K29="Closed",$B29&lt;&gt;"",$H29&lt;&gt;""),(N($H29)-N($I29))*IF(N($D29)=0,1,N($D29))*100,"")</f>
        <v/>
      </c>
      <c r="M29" s="42"/>
      <c r="N29" s="43" t="str">
        <f aca="false">IF($M29&lt;&gt;"",$M29,IF($L29&lt;&gt;"",$L29,""))</f>
        <v/>
      </c>
      <c r="O29" s="46"/>
      <c r="Q29" s="45" t="str">
        <f aca="false">IF(AND($M29&lt;&gt;"",$L29&lt;&gt;""),ABS($M29-$L29),"")</f>
        <v/>
      </c>
    </row>
    <row r="30" customFormat="false" ht="15" hidden="false" customHeight="true" outlineLevel="0" collapsed="false">
      <c r="B30" s="38"/>
      <c r="C30" s="38"/>
      <c r="D30" s="38"/>
      <c r="E30" s="39"/>
      <c r="F30" s="39"/>
      <c r="G30" s="40"/>
      <c r="H30" s="40"/>
      <c r="I30" s="40"/>
      <c r="J30" s="39"/>
      <c r="K30" s="38"/>
      <c r="L30" s="41" t="str">
        <f aca="false">IF(AND($K30="Closed",$B30&lt;&gt;"",$H30&lt;&gt;""),(N($H30)-N($I30))*IF(N($D30)=0,1,N($D30))*100,"")</f>
        <v/>
      </c>
      <c r="M30" s="42"/>
      <c r="N30" s="43" t="str">
        <f aca="false">IF($M30&lt;&gt;"",$M30,IF($L30&lt;&gt;"",$L30,""))</f>
        <v/>
      </c>
      <c r="O30" s="46"/>
      <c r="Q30" s="45" t="str">
        <f aca="false">IF(AND($M30&lt;&gt;"",$L30&lt;&gt;""),ABS($M30-$L30),"")</f>
        <v/>
      </c>
    </row>
    <row r="31" customFormat="false" ht="15" hidden="false" customHeight="true" outlineLevel="0" collapsed="false">
      <c r="B31" s="38"/>
      <c r="C31" s="38"/>
      <c r="D31" s="38"/>
      <c r="E31" s="39"/>
      <c r="F31" s="39"/>
      <c r="G31" s="40"/>
      <c r="H31" s="40"/>
      <c r="I31" s="40"/>
      <c r="J31" s="39"/>
      <c r="K31" s="38"/>
      <c r="L31" s="41" t="str">
        <f aca="false">IF(AND($K31="Closed",$B31&lt;&gt;"",$H31&lt;&gt;""),(N($H31)-N($I31))*IF(N($D31)=0,1,N($D31))*100,"")</f>
        <v/>
      </c>
      <c r="M31" s="42"/>
      <c r="N31" s="43" t="str">
        <f aca="false">IF($M31&lt;&gt;"",$M31,IF($L31&lt;&gt;"",$L31,""))</f>
        <v/>
      </c>
      <c r="O31" s="46"/>
      <c r="Q31" s="45" t="str">
        <f aca="false">IF(AND($M31&lt;&gt;"",$L31&lt;&gt;""),ABS($M31-$L31),"")</f>
        <v/>
      </c>
    </row>
    <row r="32" customFormat="false" ht="15" hidden="false" customHeight="true" outlineLevel="0" collapsed="false">
      <c r="B32" s="38"/>
      <c r="C32" s="38"/>
      <c r="D32" s="38"/>
      <c r="E32" s="39"/>
      <c r="F32" s="39"/>
      <c r="G32" s="40"/>
      <c r="H32" s="40"/>
      <c r="I32" s="40"/>
      <c r="J32" s="39"/>
      <c r="K32" s="38"/>
      <c r="L32" s="41" t="str">
        <f aca="false">IF(AND($K32="Closed",$B32&lt;&gt;"",$H32&lt;&gt;""),(N($H32)-N($I32))*IF(N($D32)=0,1,N($D32))*100,"")</f>
        <v/>
      </c>
      <c r="M32" s="42"/>
      <c r="N32" s="43" t="str">
        <f aca="false">IF($M32&lt;&gt;"",$M32,IF($L32&lt;&gt;"",$L32,""))</f>
        <v/>
      </c>
      <c r="O32" s="46"/>
      <c r="Q32" s="45" t="str">
        <f aca="false">IF(AND($M32&lt;&gt;"",$L32&lt;&gt;""),ABS($M32-$L32),"")</f>
        <v/>
      </c>
    </row>
    <row r="33" customFormat="false" ht="15" hidden="false" customHeight="true" outlineLevel="0" collapsed="false">
      <c r="B33" s="38"/>
      <c r="C33" s="38"/>
      <c r="D33" s="38"/>
      <c r="E33" s="39"/>
      <c r="F33" s="39"/>
      <c r="G33" s="40"/>
      <c r="H33" s="40"/>
      <c r="I33" s="40"/>
      <c r="J33" s="39"/>
      <c r="K33" s="38"/>
      <c r="L33" s="41" t="str">
        <f aca="false">IF(AND($K33="Closed",$B33&lt;&gt;"",$H33&lt;&gt;""),(N($H33)-N($I33))*IF(N($D33)=0,1,N($D33))*100,"")</f>
        <v/>
      </c>
      <c r="M33" s="42"/>
      <c r="N33" s="43" t="str">
        <f aca="false">IF($M33&lt;&gt;"",$M33,IF($L33&lt;&gt;"",$L33,""))</f>
        <v/>
      </c>
      <c r="O33" s="46"/>
      <c r="Q33" s="45" t="str">
        <f aca="false">IF(AND($M33&lt;&gt;"",$L33&lt;&gt;""),ABS($M33-$L33),"")</f>
        <v/>
      </c>
    </row>
    <row r="34" customFormat="false" ht="15" hidden="false" customHeight="true" outlineLevel="0" collapsed="false">
      <c r="B34" s="38"/>
      <c r="C34" s="38"/>
      <c r="D34" s="38"/>
      <c r="E34" s="39"/>
      <c r="F34" s="39"/>
      <c r="G34" s="40"/>
      <c r="H34" s="40"/>
      <c r="I34" s="40"/>
      <c r="J34" s="39"/>
      <c r="K34" s="38"/>
      <c r="L34" s="41" t="str">
        <f aca="false">IF(AND($K34="Closed",$B34&lt;&gt;"",$H34&lt;&gt;""),(N($H34)-N($I34))*IF(N($D34)=0,1,N($D34))*100,"")</f>
        <v/>
      </c>
      <c r="M34" s="42"/>
      <c r="N34" s="43" t="str">
        <f aca="false">IF($M34&lt;&gt;"",$M34,IF($L34&lt;&gt;"",$L34,""))</f>
        <v/>
      </c>
      <c r="O34" s="46"/>
      <c r="Q34" s="45" t="str">
        <f aca="false">IF(AND($M34&lt;&gt;"",$L34&lt;&gt;""),ABS($M34-$L34),"")</f>
        <v/>
      </c>
    </row>
    <row r="35" customFormat="false" ht="15" hidden="false" customHeight="true" outlineLevel="0" collapsed="false">
      <c r="B35" s="38"/>
      <c r="C35" s="38"/>
      <c r="D35" s="38"/>
      <c r="E35" s="39"/>
      <c r="F35" s="39"/>
      <c r="G35" s="40"/>
      <c r="H35" s="40"/>
      <c r="I35" s="40"/>
      <c r="J35" s="39"/>
      <c r="K35" s="38"/>
      <c r="L35" s="41" t="str">
        <f aca="false">IF(AND($K35="Closed",$B35&lt;&gt;"",$H35&lt;&gt;""),(N($H35)-N($I35))*IF(N($D35)=0,1,N($D35))*100,"")</f>
        <v/>
      </c>
      <c r="M35" s="42"/>
      <c r="N35" s="43" t="str">
        <f aca="false">IF($M35&lt;&gt;"",$M35,IF($L35&lt;&gt;"",$L35,""))</f>
        <v/>
      </c>
      <c r="O35" s="46"/>
      <c r="Q35" s="45" t="str">
        <f aca="false">IF(AND($M35&lt;&gt;"",$L35&lt;&gt;""),ABS($M35-$L35),"")</f>
        <v/>
      </c>
    </row>
    <row r="36" customFormat="false" ht="15" hidden="false" customHeight="true" outlineLevel="0" collapsed="false">
      <c r="B36" s="38"/>
      <c r="C36" s="38"/>
      <c r="D36" s="38"/>
      <c r="E36" s="39"/>
      <c r="F36" s="39"/>
      <c r="G36" s="40"/>
      <c r="H36" s="40"/>
      <c r="I36" s="40"/>
      <c r="J36" s="39"/>
      <c r="K36" s="38"/>
      <c r="L36" s="41" t="str">
        <f aca="false">IF(AND($K36="Closed",$B36&lt;&gt;"",$H36&lt;&gt;""),(N($H36)-N($I36))*IF(N($D36)=0,1,N($D36))*100,"")</f>
        <v/>
      </c>
      <c r="M36" s="42"/>
      <c r="N36" s="43" t="str">
        <f aca="false">IF($M36&lt;&gt;"",$M36,IF($L36&lt;&gt;"",$L36,""))</f>
        <v/>
      </c>
      <c r="O36" s="46"/>
      <c r="Q36" s="45" t="str">
        <f aca="false">IF(AND($M36&lt;&gt;"",$L36&lt;&gt;""),ABS($M36-$L36),"")</f>
        <v/>
      </c>
    </row>
    <row r="37" customFormat="false" ht="15" hidden="false" customHeight="true" outlineLevel="0" collapsed="false">
      <c r="B37" s="38"/>
      <c r="C37" s="38"/>
      <c r="D37" s="38"/>
      <c r="E37" s="39"/>
      <c r="F37" s="39"/>
      <c r="G37" s="40"/>
      <c r="H37" s="40"/>
      <c r="I37" s="40"/>
      <c r="J37" s="39"/>
      <c r="K37" s="38"/>
      <c r="L37" s="41" t="str">
        <f aca="false">IF(AND($K37="Closed",$B37&lt;&gt;"",$H37&lt;&gt;""),(N($H37)-N($I37))*IF(N($D37)=0,1,N($D37))*100,"")</f>
        <v/>
      </c>
      <c r="M37" s="42"/>
      <c r="N37" s="43" t="str">
        <f aca="false">IF($M37&lt;&gt;"",$M37,IF($L37&lt;&gt;"",$L37,""))</f>
        <v/>
      </c>
      <c r="O37" s="46"/>
      <c r="Q37" s="45" t="str">
        <f aca="false">IF(AND($M37&lt;&gt;"",$L37&lt;&gt;""),ABS($M37-$L37),"")</f>
        <v/>
      </c>
    </row>
    <row r="38" customFormat="false" ht="15" hidden="false" customHeight="true" outlineLevel="0" collapsed="false">
      <c r="B38" s="38"/>
      <c r="C38" s="38"/>
      <c r="D38" s="38"/>
      <c r="E38" s="39"/>
      <c r="F38" s="39"/>
      <c r="G38" s="40"/>
      <c r="H38" s="40"/>
      <c r="I38" s="40"/>
      <c r="J38" s="39"/>
      <c r="K38" s="38"/>
      <c r="L38" s="41" t="str">
        <f aca="false">IF(AND($K38="Closed",$B38&lt;&gt;"",$H38&lt;&gt;""),(N($H38)-N($I38))*IF(N($D38)=0,1,N($D38))*100,"")</f>
        <v/>
      </c>
      <c r="M38" s="42"/>
      <c r="N38" s="43" t="str">
        <f aca="false">IF($M38&lt;&gt;"",$M38,IF($L38&lt;&gt;"",$L38,""))</f>
        <v/>
      </c>
      <c r="O38" s="46"/>
      <c r="Q38" s="45" t="str">
        <f aca="false">IF(AND($M38&lt;&gt;"",$L38&lt;&gt;""),ABS($M38-$L38),"")</f>
        <v/>
      </c>
    </row>
    <row r="39" customFormat="false" ht="15" hidden="false" customHeight="true" outlineLevel="0" collapsed="false">
      <c r="B39" s="38"/>
      <c r="C39" s="38"/>
      <c r="D39" s="38"/>
      <c r="E39" s="39"/>
      <c r="F39" s="39"/>
      <c r="G39" s="40"/>
      <c r="H39" s="40"/>
      <c r="I39" s="40"/>
      <c r="J39" s="39"/>
      <c r="K39" s="38"/>
      <c r="L39" s="41" t="str">
        <f aca="false">IF(AND($K39="Closed",$B39&lt;&gt;"",$H39&lt;&gt;""),(N($H39)-N($I39))*IF(N($D39)=0,1,N($D39))*100,"")</f>
        <v/>
      </c>
      <c r="M39" s="42"/>
      <c r="N39" s="43" t="str">
        <f aca="false">IF($M39&lt;&gt;"",$M39,IF($L39&lt;&gt;"",$L39,""))</f>
        <v/>
      </c>
      <c r="O39" s="46"/>
      <c r="Q39" s="45" t="str">
        <f aca="false">IF(AND($M39&lt;&gt;"",$L39&lt;&gt;""),ABS($M39-$L39),"")</f>
        <v/>
      </c>
    </row>
    <row r="40" customFormat="false" ht="15" hidden="false" customHeight="true" outlineLevel="0" collapsed="false">
      <c r="B40" s="38"/>
      <c r="C40" s="38"/>
      <c r="D40" s="38"/>
      <c r="E40" s="39"/>
      <c r="F40" s="39"/>
      <c r="G40" s="40"/>
      <c r="H40" s="40"/>
      <c r="I40" s="40"/>
      <c r="J40" s="39"/>
      <c r="K40" s="38"/>
      <c r="L40" s="41" t="str">
        <f aca="false">IF(AND($K40="Closed",$B40&lt;&gt;"",$H40&lt;&gt;""),(N($H40)-N($I40))*IF(N($D40)=0,1,N($D40))*100,"")</f>
        <v/>
      </c>
      <c r="M40" s="42"/>
      <c r="N40" s="43" t="str">
        <f aca="false">IF($M40&lt;&gt;"",$M40,IF($L40&lt;&gt;"",$L40,""))</f>
        <v/>
      </c>
      <c r="O40" s="46"/>
      <c r="Q40" s="45" t="str">
        <f aca="false">IF(AND($M40&lt;&gt;"",$L40&lt;&gt;""),ABS($M40-$L40),"")</f>
        <v/>
      </c>
    </row>
    <row r="41" customFormat="false" ht="15" hidden="false" customHeight="true" outlineLevel="0" collapsed="false">
      <c r="B41" s="38"/>
      <c r="C41" s="38"/>
      <c r="D41" s="38"/>
      <c r="E41" s="39"/>
      <c r="F41" s="39"/>
      <c r="G41" s="40"/>
      <c r="H41" s="40"/>
      <c r="I41" s="40"/>
      <c r="J41" s="39"/>
      <c r="K41" s="38"/>
      <c r="L41" s="41" t="str">
        <f aca="false">IF(AND($K41="Closed",$B41&lt;&gt;"",$H41&lt;&gt;""),(N($H41)-N($I41))*IF(N($D41)=0,1,N($D41))*100,"")</f>
        <v/>
      </c>
      <c r="M41" s="42"/>
      <c r="N41" s="43" t="str">
        <f aca="false">IF($M41&lt;&gt;"",$M41,IF($L41&lt;&gt;"",$L41,""))</f>
        <v/>
      </c>
      <c r="O41" s="46"/>
      <c r="Q41" s="45" t="str">
        <f aca="false">IF(AND($M41&lt;&gt;"",$L41&lt;&gt;""),ABS($M41-$L41),"")</f>
        <v/>
      </c>
    </row>
    <row r="42" customFormat="false" ht="15" hidden="false" customHeight="true" outlineLevel="0" collapsed="false">
      <c r="B42" s="38"/>
      <c r="C42" s="38"/>
      <c r="D42" s="38"/>
      <c r="E42" s="39"/>
      <c r="F42" s="39"/>
      <c r="G42" s="40"/>
      <c r="H42" s="40"/>
      <c r="I42" s="40"/>
      <c r="J42" s="39"/>
      <c r="K42" s="38"/>
      <c r="L42" s="41" t="str">
        <f aca="false">IF(AND($K42="Closed",$B42&lt;&gt;"",$H42&lt;&gt;""),(N($H42)-N($I42))*IF(N($D42)=0,1,N($D42))*100,"")</f>
        <v/>
      </c>
      <c r="M42" s="42"/>
      <c r="N42" s="43" t="str">
        <f aca="false">IF($M42&lt;&gt;"",$M42,IF($L42&lt;&gt;"",$L42,""))</f>
        <v/>
      </c>
      <c r="O42" s="46"/>
      <c r="Q42" s="45" t="str">
        <f aca="false">IF(AND($M42&lt;&gt;"",$L42&lt;&gt;""),ABS($M42-$L42),"")</f>
        <v/>
      </c>
    </row>
    <row r="43" customFormat="false" ht="15" hidden="false" customHeight="true" outlineLevel="0" collapsed="false">
      <c r="B43" s="38"/>
      <c r="C43" s="38"/>
      <c r="D43" s="38"/>
      <c r="E43" s="39"/>
      <c r="F43" s="39"/>
      <c r="G43" s="40"/>
      <c r="H43" s="40"/>
      <c r="I43" s="40"/>
      <c r="J43" s="39"/>
      <c r="K43" s="38"/>
      <c r="L43" s="41" t="str">
        <f aca="false">IF(AND($K43="Closed",$B43&lt;&gt;"",$H43&lt;&gt;""),(N($H43)-N($I43))*IF(N($D43)=0,1,N($D43))*100,"")</f>
        <v/>
      </c>
      <c r="M43" s="42"/>
      <c r="N43" s="43" t="str">
        <f aca="false">IF($M43&lt;&gt;"",$M43,IF($L43&lt;&gt;"",$L43,""))</f>
        <v/>
      </c>
      <c r="O43" s="46"/>
      <c r="Q43" s="45" t="str">
        <f aca="false">IF(AND($M43&lt;&gt;"",$L43&lt;&gt;""),ABS($M43-$L43),"")</f>
        <v/>
      </c>
    </row>
    <row r="44" customFormat="false" ht="15" hidden="false" customHeight="true" outlineLevel="0" collapsed="false">
      <c r="B44" s="38"/>
      <c r="C44" s="38"/>
      <c r="D44" s="38"/>
      <c r="E44" s="39"/>
      <c r="F44" s="39"/>
      <c r="G44" s="40"/>
      <c r="H44" s="40"/>
      <c r="I44" s="40"/>
      <c r="J44" s="39"/>
      <c r="K44" s="38"/>
      <c r="L44" s="41" t="str">
        <f aca="false">IF(AND($K44="Closed",$B44&lt;&gt;"",$H44&lt;&gt;""),(N($H44)-N($I44))*IF(N($D44)=0,1,N($D44))*100,"")</f>
        <v/>
      </c>
      <c r="M44" s="42"/>
      <c r="N44" s="43" t="str">
        <f aca="false">IF($M44&lt;&gt;"",$M44,IF($L44&lt;&gt;"",$L44,""))</f>
        <v/>
      </c>
      <c r="O44" s="46"/>
      <c r="Q44" s="45" t="str">
        <f aca="false">IF(AND($M44&lt;&gt;"",$L44&lt;&gt;""),ABS($M44-$L44),"")</f>
        <v/>
      </c>
    </row>
    <row r="45" customFormat="false" ht="15" hidden="false" customHeight="true" outlineLevel="0" collapsed="false">
      <c r="B45" s="38"/>
      <c r="C45" s="38"/>
      <c r="D45" s="38"/>
      <c r="E45" s="39"/>
      <c r="F45" s="39"/>
      <c r="G45" s="40"/>
      <c r="H45" s="40"/>
      <c r="I45" s="40"/>
      <c r="J45" s="39"/>
      <c r="K45" s="38"/>
      <c r="L45" s="41" t="str">
        <f aca="false">IF(AND($K45="Closed",$B45&lt;&gt;"",$H45&lt;&gt;""),(N($H45)-N($I45))*IF(N($D45)=0,1,N($D45))*100,"")</f>
        <v/>
      </c>
      <c r="M45" s="42"/>
      <c r="N45" s="43" t="str">
        <f aca="false">IF($M45&lt;&gt;"",$M45,IF($L45&lt;&gt;"",$L45,""))</f>
        <v/>
      </c>
      <c r="O45" s="46"/>
      <c r="Q45" s="45" t="str">
        <f aca="false">IF(AND($M45&lt;&gt;"",$L45&lt;&gt;""),ABS($M45-$L45),"")</f>
        <v/>
      </c>
    </row>
    <row r="46" customFormat="false" ht="15" hidden="false" customHeight="true" outlineLevel="0" collapsed="false">
      <c r="B46" s="38"/>
      <c r="C46" s="38"/>
      <c r="D46" s="38"/>
      <c r="E46" s="39"/>
      <c r="F46" s="39"/>
      <c r="G46" s="40"/>
      <c r="H46" s="40"/>
      <c r="I46" s="40"/>
      <c r="J46" s="39"/>
      <c r="K46" s="38"/>
      <c r="L46" s="41" t="str">
        <f aca="false">IF(AND($K46="Closed",$B46&lt;&gt;"",$H46&lt;&gt;""),(N($H46)-N($I46))*IF(N($D46)=0,1,N($D46))*100,"")</f>
        <v/>
      </c>
      <c r="M46" s="42"/>
      <c r="N46" s="43" t="str">
        <f aca="false">IF($M46&lt;&gt;"",$M46,IF($L46&lt;&gt;"",$L46,""))</f>
        <v/>
      </c>
      <c r="O46" s="46"/>
      <c r="Q46" s="45" t="str">
        <f aca="false">IF(AND($M46&lt;&gt;"",$L46&lt;&gt;""),ABS($M46-$L46),"")</f>
        <v/>
      </c>
    </row>
    <row r="47" customFormat="false" ht="15" hidden="false" customHeight="true" outlineLevel="0" collapsed="false">
      <c r="B47" s="38"/>
      <c r="C47" s="38"/>
      <c r="D47" s="38"/>
      <c r="E47" s="39"/>
      <c r="F47" s="39"/>
      <c r="G47" s="40"/>
      <c r="H47" s="40"/>
      <c r="I47" s="40"/>
      <c r="J47" s="39"/>
      <c r="K47" s="38"/>
      <c r="L47" s="41" t="str">
        <f aca="false">IF(AND($K47="Closed",$B47&lt;&gt;"",$H47&lt;&gt;""),(N($H47)-N($I47))*IF(N($D47)=0,1,N($D47))*100,"")</f>
        <v/>
      </c>
      <c r="M47" s="42"/>
      <c r="N47" s="43" t="str">
        <f aca="false">IF($M47&lt;&gt;"",$M47,IF($L47&lt;&gt;"",$L47,""))</f>
        <v/>
      </c>
      <c r="O47" s="46"/>
      <c r="Q47" s="45" t="str">
        <f aca="false">IF(AND($M47&lt;&gt;"",$L47&lt;&gt;""),ABS($M47-$L47),"")</f>
        <v/>
      </c>
    </row>
    <row r="48" customFormat="false" ht="15" hidden="false" customHeight="true" outlineLevel="0" collapsed="false">
      <c r="B48" s="38"/>
      <c r="C48" s="38"/>
      <c r="D48" s="38"/>
      <c r="E48" s="39"/>
      <c r="F48" s="39"/>
      <c r="G48" s="40"/>
      <c r="H48" s="40"/>
      <c r="I48" s="40"/>
      <c r="J48" s="39"/>
      <c r="K48" s="38"/>
      <c r="L48" s="41" t="str">
        <f aca="false">IF(AND($K48="Closed",$B48&lt;&gt;"",$H48&lt;&gt;""),(N($H48)-N($I48))*IF(N($D48)=0,1,N($D48))*100,"")</f>
        <v/>
      </c>
      <c r="M48" s="42"/>
      <c r="N48" s="43" t="str">
        <f aca="false">IF($M48&lt;&gt;"",$M48,IF($L48&lt;&gt;"",$L48,""))</f>
        <v/>
      </c>
      <c r="O48" s="46"/>
      <c r="Q48" s="45" t="str">
        <f aca="false">IF(AND($M48&lt;&gt;"",$L48&lt;&gt;""),ABS($M48-$L48),"")</f>
        <v/>
      </c>
    </row>
    <row r="49" customFormat="false" ht="15" hidden="false" customHeight="true" outlineLevel="0" collapsed="false">
      <c r="B49" s="38"/>
      <c r="C49" s="38"/>
      <c r="D49" s="38"/>
      <c r="E49" s="39"/>
      <c r="F49" s="39"/>
      <c r="G49" s="40"/>
      <c r="H49" s="40"/>
      <c r="I49" s="40"/>
      <c r="J49" s="39"/>
      <c r="K49" s="38"/>
      <c r="L49" s="41" t="str">
        <f aca="false">IF(AND($K49="Closed",$B49&lt;&gt;"",$H49&lt;&gt;""),(N($H49)-N($I49))*IF(N($D49)=0,1,N($D49))*100,"")</f>
        <v/>
      </c>
      <c r="M49" s="42"/>
      <c r="N49" s="43" t="str">
        <f aca="false">IF($M49&lt;&gt;"",$M49,IF($L49&lt;&gt;"",$L49,""))</f>
        <v/>
      </c>
      <c r="O49" s="46"/>
      <c r="Q49" s="45" t="str">
        <f aca="false">IF(AND($M49&lt;&gt;"",$L49&lt;&gt;""),ABS($M49-$L49),"")</f>
        <v/>
      </c>
    </row>
    <row r="50" customFormat="false" ht="15" hidden="false" customHeight="true" outlineLevel="0" collapsed="false">
      <c r="B50" s="38"/>
      <c r="C50" s="38"/>
      <c r="D50" s="38"/>
      <c r="E50" s="39"/>
      <c r="F50" s="39"/>
      <c r="G50" s="40"/>
      <c r="H50" s="40"/>
      <c r="I50" s="40"/>
      <c r="J50" s="39"/>
      <c r="K50" s="38"/>
      <c r="L50" s="41" t="str">
        <f aca="false">IF(AND($K50="Closed",$B50&lt;&gt;"",$H50&lt;&gt;""),(N($H50)-N($I50))*IF(N($D50)=0,1,N($D50))*100,"")</f>
        <v/>
      </c>
      <c r="M50" s="42"/>
      <c r="N50" s="43" t="str">
        <f aca="false">IF($M50&lt;&gt;"",$M50,IF($L50&lt;&gt;"",$L50,""))</f>
        <v/>
      </c>
      <c r="O50" s="46"/>
      <c r="Q50" s="45" t="str">
        <f aca="false">IF(AND($M50&lt;&gt;"",$L50&lt;&gt;""),ABS($M50-$L50),"")</f>
        <v/>
      </c>
    </row>
    <row r="51" customFormat="false" ht="15" hidden="false" customHeight="true" outlineLevel="0" collapsed="false">
      <c r="B51" s="38"/>
      <c r="C51" s="38"/>
      <c r="D51" s="38"/>
      <c r="E51" s="39"/>
      <c r="F51" s="39"/>
      <c r="G51" s="40"/>
      <c r="H51" s="40"/>
      <c r="I51" s="40"/>
      <c r="J51" s="39"/>
      <c r="K51" s="38"/>
      <c r="L51" s="41" t="str">
        <f aca="false">IF(AND($K51="Closed",$B51&lt;&gt;"",$H51&lt;&gt;""),(N($H51)-N($I51))*IF(N($D51)=0,1,N($D51))*100,"")</f>
        <v/>
      </c>
      <c r="M51" s="42"/>
      <c r="N51" s="43" t="str">
        <f aca="false">IF($M51&lt;&gt;"",$M51,IF($L51&lt;&gt;"",$L51,""))</f>
        <v/>
      </c>
      <c r="O51" s="46"/>
      <c r="Q51" s="45" t="str">
        <f aca="false">IF(AND($M51&lt;&gt;"",$L51&lt;&gt;""),ABS($M51-$L51),"")</f>
        <v/>
      </c>
    </row>
    <row r="52" customFormat="false" ht="15" hidden="false" customHeight="true" outlineLevel="0" collapsed="false">
      <c r="B52" s="38"/>
      <c r="C52" s="38"/>
      <c r="D52" s="38"/>
      <c r="E52" s="39"/>
      <c r="F52" s="39"/>
      <c r="G52" s="40"/>
      <c r="H52" s="40"/>
      <c r="I52" s="40"/>
      <c r="J52" s="39"/>
      <c r="K52" s="38"/>
      <c r="L52" s="41" t="str">
        <f aca="false">IF(AND($K52="Closed",$B52&lt;&gt;"",$H52&lt;&gt;""),(N($H52)-N($I52))*IF(N($D52)=0,1,N($D52))*100,"")</f>
        <v/>
      </c>
      <c r="M52" s="42"/>
      <c r="N52" s="43" t="str">
        <f aca="false">IF($M52&lt;&gt;"",$M52,IF($L52&lt;&gt;"",$L52,""))</f>
        <v/>
      </c>
      <c r="O52" s="46"/>
      <c r="Q52" s="45" t="str">
        <f aca="false">IF(AND($M52&lt;&gt;"",$L52&lt;&gt;""),ABS($M52-$L52),"")</f>
        <v/>
      </c>
    </row>
    <row r="53" customFormat="false" ht="15" hidden="false" customHeight="true" outlineLevel="0" collapsed="false">
      <c r="B53" s="38"/>
      <c r="C53" s="38"/>
      <c r="D53" s="38"/>
      <c r="E53" s="39"/>
      <c r="F53" s="39"/>
      <c r="G53" s="40"/>
      <c r="H53" s="40"/>
      <c r="I53" s="40"/>
      <c r="J53" s="39"/>
      <c r="K53" s="38"/>
      <c r="L53" s="41" t="str">
        <f aca="false">IF(AND($K53="Closed",$B53&lt;&gt;"",$H53&lt;&gt;""),(N($H53)-N($I53))*IF(N($D53)=0,1,N($D53))*100,"")</f>
        <v/>
      </c>
      <c r="M53" s="42"/>
      <c r="N53" s="43" t="str">
        <f aca="false">IF($M53&lt;&gt;"",$M53,IF($L53&lt;&gt;"",$L53,""))</f>
        <v/>
      </c>
      <c r="O53" s="46"/>
      <c r="Q53" s="45" t="str">
        <f aca="false">IF(AND($M53&lt;&gt;"",$L53&lt;&gt;""),ABS($M53-$L53),"")</f>
        <v/>
      </c>
    </row>
    <row r="54" customFormat="false" ht="15" hidden="false" customHeight="true" outlineLevel="0" collapsed="false">
      <c r="B54" s="38"/>
      <c r="C54" s="38"/>
      <c r="D54" s="38"/>
      <c r="E54" s="39"/>
      <c r="F54" s="39"/>
      <c r="G54" s="40"/>
      <c r="H54" s="40"/>
      <c r="I54" s="40"/>
      <c r="J54" s="39"/>
      <c r="K54" s="38"/>
      <c r="L54" s="41" t="str">
        <f aca="false">IF(AND($K54="Closed",$B54&lt;&gt;"",$H54&lt;&gt;""),(N($H54)-N($I54))*IF(N($D54)=0,1,N($D54))*100,"")</f>
        <v/>
      </c>
      <c r="M54" s="42"/>
      <c r="N54" s="43" t="str">
        <f aca="false">IF($M54&lt;&gt;"",$M54,IF($L54&lt;&gt;"",$L54,""))</f>
        <v/>
      </c>
      <c r="O54" s="46"/>
      <c r="Q54" s="45" t="str">
        <f aca="false">IF(AND($M54&lt;&gt;"",$L54&lt;&gt;""),ABS($M54-$L54),"")</f>
        <v/>
      </c>
    </row>
    <row r="55" customFormat="false" ht="15" hidden="false" customHeight="true" outlineLevel="0" collapsed="false">
      <c r="B55" s="38"/>
      <c r="C55" s="38"/>
      <c r="D55" s="38"/>
      <c r="E55" s="39"/>
      <c r="F55" s="39"/>
      <c r="G55" s="40"/>
      <c r="H55" s="40"/>
      <c r="I55" s="40"/>
      <c r="J55" s="39"/>
      <c r="K55" s="38"/>
      <c r="L55" s="41" t="str">
        <f aca="false">IF(AND($K55="Closed",$B55&lt;&gt;"",$H55&lt;&gt;""),(N($H55)-N($I55))*IF(N($D55)=0,1,N($D55))*100,"")</f>
        <v/>
      </c>
      <c r="M55" s="42"/>
      <c r="N55" s="43" t="str">
        <f aca="false">IF($M55&lt;&gt;"",$M55,IF($L55&lt;&gt;"",$L55,""))</f>
        <v/>
      </c>
      <c r="O55" s="46"/>
      <c r="Q55" s="45" t="str">
        <f aca="false">IF(AND($M55&lt;&gt;"",$L55&lt;&gt;""),ABS($M55-$L55),"")</f>
        <v/>
      </c>
    </row>
    <row r="56" customFormat="false" ht="15" hidden="false" customHeight="true" outlineLevel="0" collapsed="false">
      <c r="B56" s="38"/>
      <c r="C56" s="38"/>
      <c r="D56" s="38"/>
      <c r="E56" s="39"/>
      <c r="F56" s="39"/>
      <c r="G56" s="40"/>
      <c r="H56" s="40"/>
      <c r="I56" s="40"/>
      <c r="J56" s="39"/>
      <c r="K56" s="38"/>
      <c r="L56" s="41" t="str">
        <f aca="false">IF(AND($K56="Closed",$B56&lt;&gt;"",$H56&lt;&gt;""),(N($H56)-N($I56))*IF(N($D56)=0,1,N($D56))*100,"")</f>
        <v/>
      </c>
      <c r="M56" s="42"/>
      <c r="N56" s="43" t="str">
        <f aca="false">IF($M56&lt;&gt;"",$M56,IF($L56&lt;&gt;"",$L56,""))</f>
        <v/>
      </c>
      <c r="O56" s="46"/>
      <c r="Q56" s="45" t="str">
        <f aca="false">IF(AND($M56&lt;&gt;"",$L56&lt;&gt;""),ABS($M56-$L56),"")</f>
        <v/>
      </c>
    </row>
    <row r="57" customFormat="false" ht="15" hidden="false" customHeight="true" outlineLevel="0" collapsed="false">
      <c r="B57" s="38"/>
      <c r="C57" s="38"/>
      <c r="D57" s="38"/>
      <c r="E57" s="39"/>
      <c r="F57" s="39"/>
      <c r="G57" s="40"/>
      <c r="H57" s="40"/>
      <c r="I57" s="40"/>
      <c r="J57" s="39"/>
      <c r="K57" s="38"/>
      <c r="L57" s="41" t="str">
        <f aca="false">IF(AND($K57="Closed",$B57&lt;&gt;"",$H57&lt;&gt;""),(N($H57)-N($I57))*IF(N($D57)=0,1,N($D57))*100,"")</f>
        <v/>
      </c>
      <c r="M57" s="42"/>
      <c r="N57" s="43" t="str">
        <f aca="false">IF($M57&lt;&gt;"",$M57,IF($L57&lt;&gt;"",$L57,""))</f>
        <v/>
      </c>
      <c r="O57" s="46"/>
      <c r="Q57" s="45" t="str">
        <f aca="false">IF(AND($M57&lt;&gt;"",$L57&lt;&gt;""),ABS($M57-$L57),"")</f>
        <v/>
      </c>
    </row>
    <row r="58" customFormat="false" ht="15" hidden="false" customHeight="true" outlineLevel="0" collapsed="false">
      <c r="B58" s="38"/>
      <c r="C58" s="38"/>
      <c r="D58" s="38"/>
      <c r="E58" s="39"/>
      <c r="F58" s="39"/>
      <c r="G58" s="40"/>
      <c r="H58" s="40"/>
      <c r="I58" s="40"/>
      <c r="J58" s="39"/>
      <c r="K58" s="38"/>
      <c r="L58" s="41" t="str">
        <f aca="false">IF(AND($K58="Closed",$B58&lt;&gt;"",$H58&lt;&gt;""),(N($H58)-N($I58))*IF(N($D58)=0,1,N($D58))*100,"")</f>
        <v/>
      </c>
      <c r="M58" s="42"/>
      <c r="N58" s="43" t="str">
        <f aca="false">IF($M58&lt;&gt;"",$M58,IF($L58&lt;&gt;"",$L58,""))</f>
        <v/>
      </c>
      <c r="O58" s="46"/>
      <c r="Q58" s="45" t="str">
        <f aca="false">IF(AND($M58&lt;&gt;"",$L58&lt;&gt;""),ABS($M58-$L58),"")</f>
        <v/>
      </c>
    </row>
    <row r="59" customFormat="false" ht="15" hidden="false" customHeight="true" outlineLevel="0" collapsed="false">
      <c r="B59" s="38"/>
      <c r="C59" s="38"/>
      <c r="D59" s="38"/>
      <c r="E59" s="39"/>
      <c r="F59" s="39"/>
      <c r="G59" s="40"/>
      <c r="H59" s="40"/>
      <c r="I59" s="40"/>
      <c r="J59" s="39"/>
      <c r="K59" s="38"/>
      <c r="L59" s="41" t="str">
        <f aca="false">IF(AND($K59="Closed",$B59&lt;&gt;"",$H59&lt;&gt;""),(N($H59)-N($I59))*IF(N($D59)=0,1,N($D59))*100,"")</f>
        <v/>
      </c>
      <c r="M59" s="42"/>
      <c r="N59" s="43" t="str">
        <f aca="false">IF($M59&lt;&gt;"",$M59,IF($L59&lt;&gt;"",$L59,""))</f>
        <v/>
      </c>
      <c r="O59" s="46"/>
      <c r="Q59" s="45" t="str">
        <f aca="false">IF(AND($M59&lt;&gt;"",$L59&lt;&gt;""),ABS($M59-$L59),"")</f>
        <v/>
      </c>
    </row>
    <row r="60" customFormat="false" ht="15" hidden="false" customHeight="true" outlineLevel="0" collapsed="false">
      <c r="B60" s="38"/>
      <c r="C60" s="38"/>
      <c r="D60" s="38"/>
      <c r="E60" s="39"/>
      <c r="F60" s="39"/>
      <c r="G60" s="40"/>
      <c r="H60" s="40"/>
      <c r="I60" s="40"/>
      <c r="J60" s="39"/>
      <c r="K60" s="38"/>
      <c r="L60" s="41" t="str">
        <f aca="false">IF(AND($K60="Closed",$B60&lt;&gt;"",$H60&lt;&gt;""),(N($H60)-N($I60))*IF(N($D60)=0,1,N($D60))*100,"")</f>
        <v/>
      </c>
      <c r="M60" s="42"/>
      <c r="N60" s="43" t="str">
        <f aca="false">IF($M60&lt;&gt;"",$M60,IF($L60&lt;&gt;"",$L60,""))</f>
        <v/>
      </c>
      <c r="O60" s="46"/>
      <c r="Q60" s="45" t="str">
        <f aca="false">IF(AND($M60&lt;&gt;"",$L60&lt;&gt;""),ABS($M60-$L60),"")</f>
        <v/>
      </c>
    </row>
    <row r="61" customFormat="false" ht="15" hidden="false" customHeight="true" outlineLevel="0" collapsed="false">
      <c r="B61" s="38"/>
      <c r="C61" s="38"/>
      <c r="D61" s="38"/>
      <c r="E61" s="39"/>
      <c r="F61" s="39"/>
      <c r="G61" s="40"/>
      <c r="H61" s="40"/>
      <c r="I61" s="40"/>
      <c r="J61" s="39"/>
      <c r="K61" s="38"/>
      <c r="L61" s="41" t="str">
        <f aca="false">IF(AND($K61="Closed",$B61&lt;&gt;"",$H61&lt;&gt;""),(N($H61)-N($I61))*IF(N($D61)=0,1,N($D61))*100,"")</f>
        <v/>
      </c>
      <c r="M61" s="42"/>
      <c r="N61" s="43" t="str">
        <f aca="false">IF($M61&lt;&gt;"",$M61,IF($L61&lt;&gt;"",$L61,""))</f>
        <v/>
      </c>
      <c r="O61" s="46"/>
      <c r="Q61" s="45" t="str">
        <f aca="false">IF(AND($M61&lt;&gt;"",$L61&lt;&gt;""),ABS($M61-$L61),"")</f>
        <v/>
      </c>
    </row>
    <row r="62" customFormat="false" ht="15" hidden="false" customHeight="true" outlineLevel="0" collapsed="false">
      <c r="B62" s="38"/>
      <c r="C62" s="38"/>
      <c r="D62" s="38"/>
      <c r="E62" s="39"/>
      <c r="F62" s="39"/>
      <c r="G62" s="40"/>
      <c r="H62" s="40"/>
      <c r="I62" s="40"/>
      <c r="J62" s="39"/>
      <c r="K62" s="38"/>
      <c r="L62" s="41" t="str">
        <f aca="false">IF(AND($K62="Closed",$B62&lt;&gt;"",$H62&lt;&gt;""),(N($H62)-N($I62))*IF(N($D62)=0,1,N($D62))*100,"")</f>
        <v/>
      </c>
      <c r="M62" s="42"/>
      <c r="N62" s="43" t="str">
        <f aca="false">IF($M62&lt;&gt;"",$M62,IF($L62&lt;&gt;"",$L62,""))</f>
        <v/>
      </c>
      <c r="O62" s="46"/>
      <c r="Q62" s="45" t="str">
        <f aca="false">IF(AND($M62&lt;&gt;"",$L62&lt;&gt;""),ABS($M62-$L62),"")</f>
        <v/>
      </c>
    </row>
    <row r="63" customFormat="false" ht="15" hidden="false" customHeight="true" outlineLevel="0" collapsed="false">
      <c r="B63" s="38"/>
      <c r="C63" s="38"/>
      <c r="D63" s="38"/>
      <c r="E63" s="39"/>
      <c r="F63" s="39"/>
      <c r="G63" s="40"/>
      <c r="H63" s="40"/>
      <c r="I63" s="40"/>
      <c r="J63" s="39"/>
      <c r="K63" s="38"/>
      <c r="L63" s="41" t="str">
        <f aca="false">IF(AND($K63="Closed",$B63&lt;&gt;"",$H63&lt;&gt;""),(N($H63)-N($I63))*IF(N($D63)=0,1,N($D63))*100,"")</f>
        <v/>
      </c>
      <c r="M63" s="42"/>
      <c r="N63" s="43" t="str">
        <f aca="false">IF($M63&lt;&gt;"",$M63,IF($L63&lt;&gt;"",$L63,""))</f>
        <v/>
      </c>
      <c r="O63" s="46"/>
      <c r="Q63" s="45" t="str">
        <f aca="false">IF(AND($M63&lt;&gt;"",$L63&lt;&gt;""),ABS($M63-$L63),"")</f>
        <v/>
      </c>
    </row>
    <row r="64" customFormat="false" ht="15" hidden="false" customHeight="true" outlineLevel="0" collapsed="false">
      <c r="B64" s="38"/>
      <c r="C64" s="38"/>
      <c r="D64" s="38"/>
      <c r="E64" s="39"/>
      <c r="F64" s="39"/>
      <c r="G64" s="40"/>
      <c r="H64" s="40"/>
      <c r="I64" s="40"/>
      <c r="J64" s="39"/>
      <c r="K64" s="38"/>
      <c r="L64" s="41" t="str">
        <f aca="false">IF(AND($K64="Closed",$B64&lt;&gt;"",$H64&lt;&gt;""),(N($H64)-N($I64))*IF(N($D64)=0,1,N($D64))*100,"")</f>
        <v/>
      </c>
      <c r="M64" s="42"/>
      <c r="N64" s="43" t="str">
        <f aca="false">IF($M64&lt;&gt;"",$M64,IF($L64&lt;&gt;"",$L64,""))</f>
        <v/>
      </c>
      <c r="O64" s="46"/>
      <c r="Q64" s="45" t="str">
        <f aca="false">IF(AND($M64&lt;&gt;"",$L64&lt;&gt;""),ABS($M64-$L64),"")</f>
        <v/>
      </c>
    </row>
    <row r="65" customFormat="false" ht="15" hidden="false" customHeight="true" outlineLevel="0" collapsed="false">
      <c r="B65" s="38"/>
      <c r="C65" s="38"/>
      <c r="D65" s="38"/>
      <c r="E65" s="39"/>
      <c r="F65" s="39"/>
      <c r="G65" s="40"/>
      <c r="H65" s="40"/>
      <c r="I65" s="40"/>
      <c r="J65" s="39"/>
      <c r="K65" s="38"/>
      <c r="L65" s="41" t="str">
        <f aca="false">IF(AND($K65="Closed",$B65&lt;&gt;"",$H65&lt;&gt;""),(N($H65)-N($I65))*IF(N($D65)=0,1,N($D65))*100,"")</f>
        <v/>
      </c>
      <c r="M65" s="42"/>
      <c r="N65" s="43" t="str">
        <f aca="false">IF($M65&lt;&gt;"",$M65,IF($L65&lt;&gt;"",$L65,""))</f>
        <v/>
      </c>
      <c r="O65" s="46"/>
      <c r="Q65" s="45" t="str">
        <f aca="false">IF(AND($M65&lt;&gt;"",$L65&lt;&gt;""),ABS($M65-$L65),"")</f>
        <v/>
      </c>
    </row>
    <row r="66" customFormat="false" ht="15" hidden="false" customHeight="true" outlineLevel="0" collapsed="false">
      <c r="B66" s="38"/>
      <c r="C66" s="38"/>
      <c r="D66" s="38"/>
      <c r="E66" s="39"/>
      <c r="F66" s="39"/>
      <c r="G66" s="40"/>
      <c r="H66" s="40"/>
      <c r="I66" s="40"/>
      <c r="J66" s="39"/>
      <c r="K66" s="38"/>
      <c r="L66" s="41" t="str">
        <f aca="false">IF(AND($K66="Closed",$B66&lt;&gt;"",$H66&lt;&gt;""),(N($H66)-N($I66))*IF(N($D66)=0,1,N($D66))*100,"")</f>
        <v/>
      </c>
      <c r="M66" s="42"/>
      <c r="N66" s="43" t="str">
        <f aca="false">IF($M66&lt;&gt;"",$M66,IF($L66&lt;&gt;"",$L66,""))</f>
        <v/>
      </c>
      <c r="O66" s="46"/>
      <c r="Q66" s="45" t="str">
        <f aca="false">IF(AND($M66&lt;&gt;"",$L66&lt;&gt;""),ABS($M66-$L66),"")</f>
        <v/>
      </c>
    </row>
    <row r="67" customFormat="false" ht="15" hidden="false" customHeight="true" outlineLevel="0" collapsed="false">
      <c r="B67" s="38"/>
      <c r="C67" s="38"/>
      <c r="D67" s="38"/>
      <c r="E67" s="39"/>
      <c r="F67" s="39"/>
      <c r="G67" s="40"/>
      <c r="H67" s="40"/>
      <c r="I67" s="40"/>
      <c r="J67" s="39"/>
      <c r="K67" s="38"/>
      <c r="L67" s="41" t="str">
        <f aca="false">IF(AND($K67="Closed",$B67&lt;&gt;"",$H67&lt;&gt;""),(N($H67)-N($I67))*IF(N($D67)=0,1,N($D67))*100,"")</f>
        <v/>
      </c>
      <c r="M67" s="42"/>
      <c r="N67" s="43" t="str">
        <f aca="false">IF($M67&lt;&gt;"",$M67,IF($L67&lt;&gt;"",$L67,""))</f>
        <v/>
      </c>
      <c r="O67" s="46"/>
      <c r="Q67" s="45" t="str">
        <f aca="false">IF(AND($M67&lt;&gt;"",$L67&lt;&gt;""),ABS($M67-$L67),"")</f>
        <v/>
      </c>
    </row>
    <row r="68" customFormat="false" ht="15" hidden="false" customHeight="true" outlineLevel="0" collapsed="false">
      <c r="B68" s="38"/>
      <c r="C68" s="38"/>
      <c r="D68" s="38"/>
      <c r="E68" s="39"/>
      <c r="F68" s="39"/>
      <c r="G68" s="40"/>
      <c r="H68" s="40"/>
      <c r="I68" s="40"/>
      <c r="J68" s="39"/>
      <c r="K68" s="38"/>
      <c r="L68" s="41" t="str">
        <f aca="false">IF(AND($K68="Closed",$B68&lt;&gt;"",$H68&lt;&gt;""),(N($H68)-N($I68))*IF(N($D68)=0,1,N($D68))*100,"")</f>
        <v/>
      </c>
      <c r="M68" s="42"/>
      <c r="N68" s="43" t="str">
        <f aca="false">IF($M68&lt;&gt;"",$M68,IF($L68&lt;&gt;"",$L68,""))</f>
        <v/>
      </c>
      <c r="O68" s="46"/>
      <c r="Q68" s="45" t="str">
        <f aca="false">IF(AND($M68&lt;&gt;"",$L68&lt;&gt;""),ABS($M68-$L68),"")</f>
        <v/>
      </c>
    </row>
    <row r="69" customFormat="false" ht="15" hidden="false" customHeight="true" outlineLevel="0" collapsed="false">
      <c r="B69" s="38"/>
      <c r="C69" s="38"/>
      <c r="D69" s="38"/>
      <c r="E69" s="39"/>
      <c r="F69" s="39"/>
      <c r="G69" s="40"/>
      <c r="H69" s="40"/>
      <c r="I69" s="40"/>
      <c r="J69" s="39"/>
      <c r="K69" s="38"/>
      <c r="L69" s="41" t="str">
        <f aca="false">IF(AND($K69="Closed",$B69&lt;&gt;"",$H69&lt;&gt;""),(N($H69)-N($I69))*IF(N($D69)=0,1,N($D69))*100,"")</f>
        <v/>
      </c>
      <c r="M69" s="42"/>
      <c r="N69" s="43" t="str">
        <f aca="false">IF($M69&lt;&gt;"",$M69,IF($L69&lt;&gt;"",$L69,""))</f>
        <v/>
      </c>
      <c r="O69" s="46"/>
      <c r="Q69" s="45" t="str">
        <f aca="false">IF(AND($M69&lt;&gt;"",$L69&lt;&gt;""),ABS($M69-$L69),"")</f>
        <v/>
      </c>
    </row>
    <row r="70" customFormat="false" ht="15" hidden="false" customHeight="true" outlineLevel="0" collapsed="false">
      <c r="B70" s="38"/>
      <c r="C70" s="38"/>
      <c r="D70" s="38"/>
      <c r="E70" s="39"/>
      <c r="F70" s="39"/>
      <c r="G70" s="40"/>
      <c r="H70" s="40"/>
      <c r="I70" s="40"/>
      <c r="J70" s="39"/>
      <c r="K70" s="38"/>
      <c r="L70" s="41" t="str">
        <f aca="false">IF(AND($K70="Closed",$B70&lt;&gt;"",$H70&lt;&gt;""),(N($H70)-N($I70))*IF(N($D70)=0,1,N($D70))*100,"")</f>
        <v/>
      </c>
      <c r="M70" s="42"/>
      <c r="N70" s="43" t="str">
        <f aca="false">IF($M70&lt;&gt;"",$M70,IF($L70&lt;&gt;"",$L70,""))</f>
        <v/>
      </c>
      <c r="O70" s="46"/>
      <c r="Q70" s="45" t="str">
        <f aca="false">IF(AND($M70&lt;&gt;"",$L70&lt;&gt;""),ABS($M70-$L70),"")</f>
        <v/>
      </c>
    </row>
    <row r="71" customFormat="false" ht="15" hidden="false" customHeight="true" outlineLevel="0" collapsed="false">
      <c r="B71" s="38"/>
      <c r="C71" s="38"/>
      <c r="D71" s="38"/>
      <c r="E71" s="39"/>
      <c r="F71" s="39"/>
      <c r="G71" s="40"/>
      <c r="H71" s="40"/>
      <c r="I71" s="40"/>
      <c r="J71" s="39"/>
      <c r="K71" s="38"/>
      <c r="L71" s="41" t="str">
        <f aca="false">IF(AND($K71="Closed",$B71&lt;&gt;"",$H71&lt;&gt;""),(N($H71)-N($I71))*IF(N($D71)=0,1,N($D71))*100,"")</f>
        <v/>
      </c>
      <c r="M71" s="42"/>
      <c r="N71" s="43" t="str">
        <f aca="false">IF($M71&lt;&gt;"",$M71,IF($L71&lt;&gt;"",$L71,""))</f>
        <v/>
      </c>
      <c r="O71" s="46"/>
      <c r="Q71" s="45" t="str">
        <f aca="false">IF(AND($M71&lt;&gt;"",$L71&lt;&gt;""),ABS($M71-$L71),"")</f>
        <v/>
      </c>
    </row>
    <row r="72" customFormat="false" ht="15" hidden="false" customHeight="true" outlineLevel="0" collapsed="false">
      <c r="B72" s="38"/>
      <c r="C72" s="38"/>
      <c r="D72" s="38"/>
      <c r="E72" s="39"/>
      <c r="F72" s="39"/>
      <c r="G72" s="40"/>
      <c r="H72" s="40"/>
      <c r="I72" s="40"/>
      <c r="J72" s="39"/>
      <c r="K72" s="38"/>
      <c r="L72" s="41" t="str">
        <f aca="false">IF(AND($K72="Closed",$B72&lt;&gt;"",$H72&lt;&gt;""),(N($H72)-N($I72))*IF(N($D72)=0,1,N($D72))*100,"")</f>
        <v/>
      </c>
      <c r="M72" s="42"/>
      <c r="N72" s="43" t="str">
        <f aca="false">IF($M72&lt;&gt;"",$M72,IF($L72&lt;&gt;"",$L72,""))</f>
        <v/>
      </c>
      <c r="O72" s="46"/>
      <c r="Q72" s="45" t="str">
        <f aca="false">IF(AND($M72&lt;&gt;"",$L72&lt;&gt;""),ABS($M72-$L72),"")</f>
        <v/>
      </c>
    </row>
    <row r="73" customFormat="false" ht="15" hidden="false" customHeight="true" outlineLevel="0" collapsed="false">
      <c r="B73" s="38"/>
      <c r="C73" s="38"/>
      <c r="D73" s="38"/>
      <c r="E73" s="39"/>
      <c r="F73" s="39"/>
      <c r="G73" s="40"/>
      <c r="H73" s="40"/>
      <c r="I73" s="40"/>
      <c r="J73" s="39"/>
      <c r="K73" s="38"/>
      <c r="L73" s="41" t="str">
        <f aca="false">IF(AND($K73="Closed",$B73&lt;&gt;"",$H73&lt;&gt;""),(N($H73)-N($I73))*IF(N($D73)=0,1,N($D73))*100,"")</f>
        <v/>
      </c>
      <c r="M73" s="42"/>
      <c r="N73" s="43" t="str">
        <f aca="false">IF($M73&lt;&gt;"",$M73,IF($L73&lt;&gt;"",$L73,""))</f>
        <v/>
      </c>
      <c r="O73" s="46"/>
      <c r="Q73" s="45" t="str">
        <f aca="false">IF(AND($M73&lt;&gt;"",$L73&lt;&gt;""),ABS($M73-$L73),"")</f>
        <v/>
      </c>
    </row>
    <row r="74" customFormat="false" ht="15" hidden="false" customHeight="true" outlineLevel="0" collapsed="false">
      <c r="B74" s="38"/>
      <c r="C74" s="38"/>
      <c r="D74" s="38"/>
      <c r="E74" s="39"/>
      <c r="F74" s="39"/>
      <c r="G74" s="40"/>
      <c r="H74" s="40"/>
      <c r="I74" s="40"/>
      <c r="J74" s="39"/>
      <c r="K74" s="38"/>
      <c r="L74" s="41" t="str">
        <f aca="false">IF(AND($K74="Closed",$B74&lt;&gt;"",$H74&lt;&gt;""),(N($H74)-N($I74))*IF(N($D74)=0,1,N($D74))*100,"")</f>
        <v/>
      </c>
      <c r="M74" s="42"/>
      <c r="N74" s="43" t="str">
        <f aca="false">IF($M74&lt;&gt;"",$M74,IF($L74&lt;&gt;"",$L74,""))</f>
        <v/>
      </c>
      <c r="O74" s="46"/>
      <c r="Q74" s="45" t="str">
        <f aca="false">IF(AND($M74&lt;&gt;"",$L74&lt;&gt;""),ABS($M74-$L74),"")</f>
        <v/>
      </c>
    </row>
    <row r="75" customFormat="false" ht="15" hidden="false" customHeight="true" outlineLevel="0" collapsed="false">
      <c r="B75" s="38"/>
      <c r="C75" s="38"/>
      <c r="D75" s="38"/>
      <c r="E75" s="39"/>
      <c r="F75" s="39"/>
      <c r="G75" s="40"/>
      <c r="H75" s="40"/>
      <c r="I75" s="40"/>
      <c r="J75" s="39"/>
      <c r="K75" s="38"/>
      <c r="L75" s="41" t="str">
        <f aca="false">IF(AND($K75="Closed",$B75&lt;&gt;"",$H75&lt;&gt;""),(N($H75)-N($I75))*IF(N($D75)=0,1,N($D75))*100,"")</f>
        <v/>
      </c>
      <c r="M75" s="42"/>
      <c r="N75" s="43" t="str">
        <f aca="false">IF($M75&lt;&gt;"",$M75,IF($L75&lt;&gt;"",$L75,""))</f>
        <v/>
      </c>
      <c r="O75" s="46"/>
      <c r="Q75" s="45" t="str">
        <f aca="false">IF(AND($M75&lt;&gt;"",$L75&lt;&gt;""),ABS($M75-$L75),"")</f>
        <v/>
      </c>
    </row>
    <row r="76" customFormat="false" ht="15" hidden="false" customHeight="true" outlineLevel="0" collapsed="false">
      <c r="B76" s="38"/>
      <c r="C76" s="38"/>
      <c r="D76" s="38"/>
      <c r="E76" s="39"/>
      <c r="F76" s="39"/>
      <c r="G76" s="40"/>
      <c r="H76" s="40"/>
      <c r="I76" s="40"/>
      <c r="J76" s="39"/>
      <c r="K76" s="38"/>
      <c r="L76" s="41" t="str">
        <f aca="false">IF(AND($K76="Closed",$B76&lt;&gt;"",$H76&lt;&gt;""),(N($H76)-N($I76))*IF(N($D76)=0,1,N($D76))*100,"")</f>
        <v/>
      </c>
      <c r="M76" s="42"/>
      <c r="N76" s="43" t="str">
        <f aca="false">IF($M76&lt;&gt;"",$M76,IF($L76&lt;&gt;"",$L76,""))</f>
        <v/>
      </c>
      <c r="O76" s="46"/>
      <c r="Q76" s="45" t="str">
        <f aca="false">IF(AND($M76&lt;&gt;"",$L76&lt;&gt;""),ABS($M76-$L76),"")</f>
        <v/>
      </c>
    </row>
    <row r="77" customFormat="false" ht="15" hidden="false" customHeight="true" outlineLevel="0" collapsed="false">
      <c r="B77" s="38"/>
      <c r="C77" s="38"/>
      <c r="D77" s="38"/>
      <c r="E77" s="39"/>
      <c r="F77" s="39"/>
      <c r="G77" s="40"/>
      <c r="H77" s="40"/>
      <c r="I77" s="40"/>
      <c r="J77" s="39"/>
      <c r="K77" s="38"/>
      <c r="L77" s="41" t="str">
        <f aca="false">IF(AND($K77="Closed",$B77&lt;&gt;"",$H77&lt;&gt;""),(N($H77)-N($I77))*IF(N($D77)=0,1,N($D77))*100,"")</f>
        <v/>
      </c>
      <c r="M77" s="42"/>
      <c r="N77" s="43" t="str">
        <f aca="false">IF($M77&lt;&gt;"",$M77,IF($L77&lt;&gt;"",$L77,""))</f>
        <v/>
      </c>
      <c r="O77" s="46"/>
      <c r="Q77" s="45" t="str">
        <f aca="false">IF(AND($M77&lt;&gt;"",$L77&lt;&gt;""),ABS($M77-$L77),"")</f>
        <v/>
      </c>
    </row>
    <row r="78" customFormat="false" ht="15" hidden="false" customHeight="true" outlineLevel="0" collapsed="false">
      <c r="B78" s="38"/>
      <c r="C78" s="38"/>
      <c r="D78" s="38"/>
      <c r="E78" s="39"/>
      <c r="F78" s="39"/>
      <c r="G78" s="40"/>
      <c r="H78" s="40"/>
      <c r="I78" s="40"/>
      <c r="J78" s="39"/>
      <c r="K78" s="38"/>
      <c r="L78" s="41" t="str">
        <f aca="false">IF(AND($K78="Closed",$B78&lt;&gt;"",$H78&lt;&gt;""),(N($H78)-N($I78))*IF(N($D78)=0,1,N($D78))*100,"")</f>
        <v/>
      </c>
      <c r="M78" s="42"/>
      <c r="N78" s="43" t="str">
        <f aca="false">IF($M78&lt;&gt;"",$M78,IF($L78&lt;&gt;"",$L78,""))</f>
        <v/>
      </c>
      <c r="O78" s="46"/>
      <c r="Q78" s="45" t="str">
        <f aca="false">IF(AND($M78&lt;&gt;"",$L78&lt;&gt;""),ABS($M78-$L78),"")</f>
        <v/>
      </c>
    </row>
    <row r="79" customFormat="false" ht="15" hidden="false" customHeight="true" outlineLevel="0" collapsed="false">
      <c r="B79" s="38"/>
      <c r="C79" s="38"/>
      <c r="D79" s="38"/>
      <c r="E79" s="39"/>
      <c r="F79" s="39"/>
      <c r="G79" s="40"/>
      <c r="H79" s="40"/>
      <c r="I79" s="40"/>
      <c r="J79" s="39"/>
      <c r="K79" s="38"/>
      <c r="L79" s="41" t="str">
        <f aca="false">IF(AND($K79="Closed",$B79&lt;&gt;"",$H79&lt;&gt;""),(N($H79)-N($I79))*IF(N($D79)=0,1,N($D79))*100,"")</f>
        <v/>
      </c>
      <c r="M79" s="42"/>
      <c r="N79" s="43" t="str">
        <f aca="false">IF($M79&lt;&gt;"",$M79,IF($L79&lt;&gt;"",$L79,""))</f>
        <v/>
      </c>
      <c r="O79" s="46"/>
      <c r="Q79" s="45" t="str">
        <f aca="false">IF(AND($M79&lt;&gt;"",$L79&lt;&gt;""),ABS($M79-$L79),"")</f>
        <v/>
      </c>
    </row>
    <row r="80" customFormat="false" ht="15" hidden="false" customHeight="true" outlineLevel="0" collapsed="false">
      <c r="B80" s="38"/>
      <c r="C80" s="38"/>
      <c r="D80" s="38"/>
      <c r="E80" s="39"/>
      <c r="F80" s="39"/>
      <c r="G80" s="40"/>
      <c r="H80" s="40"/>
      <c r="I80" s="40"/>
      <c r="J80" s="39"/>
      <c r="K80" s="38"/>
      <c r="L80" s="41" t="str">
        <f aca="false">IF(AND($K80="Closed",$B80&lt;&gt;"",$H80&lt;&gt;""),(N($H80)-N($I80))*IF(N($D80)=0,1,N($D80))*100,"")</f>
        <v/>
      </c>
      <c r="M80" s="42"/>
      <c r="N80" s="43" t="str">
        <f aca="false">IF($M80&lt;&gt;"",$M80,IF($L80&lt;&gt;"",$L80,""))</f>
        <v/>
      </c>
      <c r="O80" s="46"/>
      <c r="Q80" s="45" t="str">
        <f aca="false">IF(AND($M80&lt;&gt;"",$L80&lt;&gt;""),ABS($M80-$L80),"")</f>
        <v/>
      </c>
    </row>
    <row r="81" customFormat="false" ht="15" hidden="false" customHeight="true" outlineLevel="0" collapsed="false">
      <c r="B81" s="38"/>
      <c r="C81" s="38"/>
      <c r="D81" s="38"/>
      <c r="E81" s="39"/>
      <c r="F81" s="39"/>
      <c r="G81" s="40"/>
      <c r="H81" s="40"/>
      <c r="I81" s="40"/>
      <c r="J81" s="39"/>
      <c r="K81" s="38"/>
      <c r="L81" s="41" t="str">
        <f aca="false">IF(AND($K81="Closed",$B81&lt;&gt;"",$H81&lt;&gt;""),(N($H81)-N($I81))*IF(N($D81)=0,1,N($D81))*100,"")</f>
        <v/>
      </c>
      <c r="M81" s="42"/>
      <c r="N81" s="43" t="str">
        <f aca="false">IF($M81&lt;&gt;"",$M81,IF($L81&lt;&gt;"",$L81,""))</f>
        <v/>
      </c>
      <c r="O81" s="46"/>
      <c r="Q81" s="45" t="str">
        <f aca="false">IF(AND($M81&lt;&gt;"",$L81&lt;&gt;""),ABS($M81-$L81),"")</f>
        <v/>
      </c>
    </row>
    <row r="82" customFormat="false" ht="15" hidden="false" customHeight="true" outlineLevel="0" collapsed="false">
      <c r="B82" s="38"/>
      <c r="C82" s="38"/>
      <c r="D82" s="38"/>
      <c r="E82" s="39"/>
      <c r="F82" s="39"/>
      <c r="G82" s="40"/>
      <c r="H82" s="40"/>
      <c r="I82" s="40"/>
      <c r="J82" s="39"/>
      <c r="K82" s="38"/>
      <c r="L82" s="41" t="str">
        <f aca="false">IF(AND($K82="Closed",$B82&lt;&gt;"",$H82&lt;&gt;""),(N($H82)-N($I82))*IF(N($D82)=0,1,N($D82))*100,"")</f>
        <v/>
      </c>
      <c r="M82" s="42"/>
      <c r="N82" s="43" t="str">
        <f aca="false">IF($M82&lt;&gt;"",$M82,IF($L82&lt;&gt;"",$L82,""))</f>
        <v/>
      </c>
      <c r="O82" s="46"/>
      <c r="Q82" s="45" t="str">
        <f aca="false">IF(AND($M82&lt;&gt;"",$L82&lt;&gt;""),ABS($M82-$L82),"")</f>
        <v/>
      </c>
    </row>
    <row r="83" customFormat="false" ht="15" hidden="false" customHeight="true" outlineLevel="0" collapsed="false">
      <c r="B83" s="38"/>
      <c r="C83" s="38"/>
      <c r="D83" s="38"/>
      <c r="E83" s="39"/>
      <c r="F83" s="39"/>
      <c r="G83" s="40"/>
      <c r="H83" s="40"/>
      <c r="I83" s="40"/>
      <c r="J83" s="39"/>
      <c r="K83" s="38"/>
      <c r="L83" s="41" t="str">
        <f aca="false">IF(AND($K83="Closed",$B83&lt;&gt;"",$H83&lt;&gt;""),(N($H83)-N($I83))*IF(N($D83)=0,1,N($D83))*100,"")</f>
        <v/>
      </c>
      <c r="M83" s="42"/>
      <c r="N83" s="43" t="str">
        <f aca="false">IF($M83&lt;&gt;"",$M83,IF($L83&lt;&gt;"",$L83,""))</f>
        <v/>
      </c>
      <c r="O83" s="46"/>
      <c r="Q83" s="45" t="str">
        <f aca="false">IF(AND($M83&lt;&gt;"",$L83&lt;&gt;""),ABS($M83-$L83),"")</f>
        <v/>
      </c>
    </row>
    <row r="84" customFormat="false" ht="15" hidden="false" customHeight="true" outlineLevel="0" collapsed="false">
      <c r="B84" s="38"/>
      <c r="C84" s="38"/>
      <c r="D84" s="38"/>
      <c r="E84" s="39"/>
      <c r="F84" s="39"/>
      <c r="G84" s="40"/>
      <c r="H84" s="40"/>
      <c r="I84" s="40"/>
      <c r="J84" s="39"/>
      <c r="K84" s="38"/>
      <c r="L84" s="41" t="str">
        <f aca="false">IF(AND($K84="Closed",$B84&lt;&gt;"",$H84&lt;&gt;""),(N($H84)-N($I84))*IF(N($D84)=0,1,N($D84))*100,"")</f>
        <v/>
      </c>
      <c r="M84" s="42"/>
      <c r="N84" s="43" t="str">
        <f aca="false">IF($M84&lt;&gt;"",$M84,IF($L84&lt;&gt;"",$L84,""))</f>
        <v/>
      </c>
      <c r="O84" s="46"/>
      <c r="Q84" s="45" t="str">
        <f aca="false">IF(AND($M84&lt;&gt;"",$L84&lt;&gt;""),ABS($M84-$L84),"")</f>
        <v/>
      </c>
    </row>
    <row r="85" customFormat="false" ht="15" hidden="false" customHeight="true" outlineLevel="0" collapsed="false">
      <c r="B85" s="38"/>
      <c r="C85" s="38"/>
      <c r="D85" s="38"/>
      <c r="E85" s="39"/>
      <c r="F85" s="39"/>
      <c r="G85" s="40"/>
      <c r="H85" s="40"/>
      <c r="I85" s="40"/>
      <c r="J85" s="39"/>
      <c r="K85" s="38"/>
      <c r="L85" s="41" t="str">
        <f aca="false">IF(AND($K85="Closed",$B85&lt;&gt;"",$H85&lt;&gt;""),(N($H85)-N($I85))*IF(N($D85)=0,1,N($D85))*100,"")</f>
        <v/>
      </c>
      <c r="M85" s="42"/>
      <c r="N85" s="43" t="str">
        <f aca="false">IF($M85&lt;&gt;"",$M85,IF($L85&lt;&gt;"",$L85,""))</f>
        <v/>
      </c>
      <c r="O85" s="46"/>
      <c r="Q85" s="45" t="str">
        <f aca="false">IF(AND($M85&lt;&gt;"",$L85&lt;&gt;""),ABS($M85-$L85),"")</f>
        <v/>
      </c>
    </row>
    <row r="86" customFormat="false" ht="15" hidden="false" customHeight="true" outlineLevel="0" collapsed="false">
      <c r="B86" s="38"/>
      <c r="C86" s="38"/>
      <c r="D86" s="38"/>
      <c r="E86" s="39"/>
      <c r="F86" s="39"/>
      <c r="G86" s="40"/>
      <c r="H86" s="40"/>
      <c r="I86" s="40"/>
      <c r="J86" s="39"/>
      <c r="K86" s="38"/>
      <c r="L86" s="41" t="str">
        <f aca="false">IF(AND($K86="Closed",$B86&lt;&gt;"",$H86&lt;&gt;""),(N($H86)-N($I86))*IF(N($D86)=0,1,N($D86))*100,"")</f>
        <v/>
      </c>
      <c r="M86" s="42"/>
      <c r="N86" s="43" t="str">
        <f aca="false">IF($M86&lt;&gt;"",$M86,IF($L86&lt;&gt;"",$L86,""))</f>
        <v/>
      </c>
      <c r="O86" s="46"/>
      <c r="Q86" s="45" t="str">
        <f aca="false">IF(AND($M86&lt;&gt;"",$L86&lt;&gt;""),ABS($M86-$L86),"")</f>
        <v/>
      </c>
    </row>
    <row r="87" customFormat="false" ht="15" hidden="false" customHeight="true" outlineLevel="0" collapsed="false">
      <c r="B87" s="38"/>
      <c r="C87" s="38"/>
      <c r="D87" s="38"/>
      <c r="E87" s="39"/>
      <c r="F87" s="39"/>
      <c r="G87" s="40"/>
      <c r="H87" s="40"/>
      <c r="I87" s="40"/>
      <c r="J87" s="39"/>
      <c r="K87" s="38"/>
      <c r="L87" s="41" t="str">
        <f aca="false">IF(AND($K87="Closed",$B87&lt;&gt;"",$H87&lt;&gt;""),(N($H87)-N($I87))*IF(N($D87)=0,1,N($D87))*100,"")</f>
        <v/>
      </c>
      <c r="M87" s="42"/>
      <c r="N87" s="43" t="str">
        <f aca="false">IF($M87&lt;&gt;"",$M87,IF($L87&lt;&gt;"",$L87,""))</f>
        <v/>
      </c>
      <c r="O87" s="46"/>
      <c r="Q87" s="45" t="str">
        <f aca="false">IF(AND($M87&lt;&gt;"",$L87&lt;&gt;""),ABS($M87-$L87),"")</f>
        <v/>
      </c>
    </row>
    <row r="88" customFormat="false" ht="15" hidden="false" customHeight="true" outlineLevel="0" collapsed="false">
      <c r="B88" s="38"/>
      <c r="C88" s="38"/>
      <c r="D88" s="38"/>
      <c r="E88" s="39"/>
      <c r="F88" s="39"/>
      <c r="G88" s="40"/>
      <c r="H88" s="40"/>
      <c r="I88" s="40"/>
      <c r="J88" s="39"/>
      <c r="K88" s="38"/>
      <c r="L88" s="41" t="str">
        <f aca="false">IF(AND($K88="Closed",$B88&lt;&gt;"",$H88&lt;&gt;""),(N($H88)-N($I88))*IF(N($D88)=0,1,N($D88))*100,"")</f>
        <v/>
      </c>
      <c r="M88" s="42"/>
      <c r="N88" s="43" t="str">
        <f aca="false">IF($M88&lt;&gt;"",$M88,IF($L88&lt;&gt;"",$L88,""))</f>
        <v/>
      </c>
      <c r="O88" s="46"/>
      <c r="Q88" s="45" t="str">
        <f aca="false">IF(AND($M88&lt;&gt;"",$L88&lt;&gt;""),ABS($M88-$L88),"")</f>
        <v/>
      </c>
    </row>
    <row r="89" customFormat="false" ht="15" hidden="false" customHeight="true" outlineLevel="0" collapsed="false">
      <c r="B89" s="38"/>
      <c r="C89" s="38"/>
      <c r="D89" s="38"/>
      <c r="E89" s="39"/>
      <c r="F89" s="39"/>
      <c r="G89" s="40"/>
      <c r="H89" s="40"/>
      <c r="I89" s="40"/>
      <c r="J89" s="39"/>
      <c r="K89" s="38"/>
      <c r="L89" s="41" t="str">
        <f aca="false">IF(AND($K89="Closed",$B89&lt;&gt;"",$H89&lt;&gt;""),(N($H89)-N($I89))*IF(N($D89)=0,1,N($D89))*100,"")</f>
        <v/>
      </c>
      <c r="M89" s="42"/>
      <c r="N89" s="43" t="str">
        <f aca="false">IF($M89&lt;&gt;"",$M89,IF($L89&lt;&gt;"",$L89,""))</f>
        <v/>
      </c>
      <c r="O89" s="46"/>
      <c r="Q89" s="45" t="str">
        <f aca="false">IF(AND($M89&lt;&gt;"",$L89&lt;&gt;""),ABS($M89-$L89),"")</f>
        <v/>
      </c>
    </row>
    <row r="90" customFormat="false" ht="15" hidden="false" customHeight="true" outlineLevel="0" collapsed="false">
      <c r="B90" s="38"/>
      <c r="C90" s="38"/>
      <c r="D90" s="38"/>
      <c r="E90" s="39"/>
      <c r="F90" s="39"/>
      <c r="G90" s="40"/>
      <c r="H90" s="40"/>
      <c r="I90" s="40"/>
      <c r="J90" s="39"/>
      <c r="K90" s="38"/>
      <c r="L90" s="41" t="str">
        <f aca="false">IF(AND($K90="Closed",$B90&lt;&gt;"",$H90&lt;&gt;""),(N($H90)-N($I90))*IF(N($D90)=0,1,N($D90))*100,"")</f>
        <v/>
      </c>
      <c r="M90" s="42"/>
      <c r="N90" s="43" t="str">
        <f aca="false">IF($M90&lt;&gt;"",$M90,IF($L90&lt;&gt;"",$L90,""))</f>
        <v/>
      </c>
      <c r="O90" s="46"/>
      <c r="Q90" s="45" t="str">
        <f aca="false">IF(AND($M90&lt;&gt;"",$L90&lt;&gt;""),ABS($M90-$L90),"")</f>
        <v/>
      </c>
    </row>
    <row r="91" customFormat="false" ht="15" hidden="false" customHeight="true" outlineLevel="0" collapsed="false">
      <c r="B91" s="38"/>
      <c r="C91" s="38"/>
      <c r="D91" s="38"/>
      <c r="E91" s="39"/>
      <c r="F91" s="39"/>
      <c r="G91" s="40"/>
      <c r="H91" s="40"/>
      <c r="I91" s="40"/>
      <c r="J91" s="39"/>
      <c r="K91" s="38"/>
      <c r="L91" s="41" t="str">
        <f aca="false">IF(AND($K91="Closed",$B91&lt;&gt;"",$H91&lt;&gt;""),(N($H91)-N($I91))*IF(N($D91)=0,1,N($D91))*100,"")</f>
        <v/>
      </c>
      <c r="M91" s="42"/>
      <c r="N91" s="43" t="str">
        <f aca="false">IF($M91&lt;&gt;"",$M91,IF($L91&lt;&gt;"",$L91,""))</f>
        <v/>
      </c>
      <c r="O91" s="46"/>
      <c r="Q91" s="45" t="str">
        <f aca="false">IF(AND($M91&lt;&gt;"",$L91&lt;&gt;""),ABS($M91-$L91),"")</f>
        <v/>
      </c>
    </row>
    <row r="92" customFormat="false" ht="15" hidden="false" customHeight="true" outlineLevel="0" collapsed="false">
      <c r="B92" s="38"/>
      <c r="C92" s="38"/>
      <c r="D92" s="38"/>
      <c r="E92" s="39"/>
      <c r="F92" s="39"/>
      <c r="G92" s="40"/>
      <c r="H92" s="40"/>
      <c r="I92" s="40"/>
      <c r="J92" s="39"/>
      <c r="K92" s="38"/>
      <c r="L92" s="41" t="str">
        <f aca="false">IF(AND($K92="Closed",$B92&lt;&gt;"",$H92&lt;&gt;""),(N($H92)-N($I92))*IF(N($D92)=0,1,N($D92))*100,"")</f>
        <v/>
      </c>
      <c r="M92" s="42"/>
      <c r="N92" s="43" t="str">
        <f aca="false">IF($M92&lt;&gt;"",$M92,IF($L92&lt;&gt;"",$L92,""))</f>
        <v/>
      </c>
      <c r="O92" s="46"/>
      <c r="Q92" s="45" t="str">
        <f aca="false">IF(AND($M92&lt;&gt;"",$L92&lt;&gt;""),ABS($M92-$L92),"")</f>
        <v/>
      </c>
    </row>
    <row r="93" customFormat="false" ht="15" hidden="false" customHeight="true" outlineLevel="0" collapsed="false">
      <c r="B93" s="38"/>
      <c r="C93" s="38"/>
      <c r="D93" s="38"/>
      <c r="E93" s="39"/>
      <c r="F93" s="39"/>
      <c r="G93" s="40"/>
      <c r="H93" s="40"/>
      <c r="I93" s="40"/>
      <c r="J93" s="39"/>
      <c r="K93" s="38"/>
      <c r="L93" s="41" t="str">
        <f aca="false">IF(AND($K93="Closed",$B93&lt;&gt;"",$H93&lt;&gt;""),(N($H93)-N($I93))*IF(N($D93)=0,1,N($D93))*100,"")</f>
        <v/>
      </c>
      <c r="M93" s="42"/>
      <c r="N93" s="43" t="str">
        <f aca="false">IF($M93&lt;&gt;"",$M93,IF($L93&lt;&gt;"",$L93,""))</f>
        <v/>
      </c>
      <c r="O93" s="46"/>
      <c r="Q93" s="45" t="str">
        <f aca="false">IF(AND($M93&lt;&gt;"",$L93&lt;&gt;""),ABS($M93-$L93),"")</f>
        <v/>
      </c>
    </row>
    <row r="94" customFormat="false" ht="15" hidden="false" customHeight="true" outlineLevel="0" collapsed="false">
      <c r="B94" s="38"/>
      <c r="C94" s="38"/>
      <c r="D94" s="38"/>
      <c r="E94" s="39"/>
      <c r="F94" s="39"/>
      <c r="G94" s="40"/>
      <c r="H94" s="40"/>
      <c r="I94" s="40"/>
      <c r="J94" s="39"/>
      <c r="K94" s="38"/>
      <c r="L94" s="41" t="str">
        <f aca="false">IF(AND($K94="Closed",$B94&lt;&gt;"",$H94&lt;&gt;""),(N($H94)-N($I94))*IF(N($D94)=0,1,N($D94))*100,"")</f>
        <v/>
      </c>
      <c r="M94" s="42"/>
      <c r="N94" s="43" t="str">
        <f aca="false">IF($M94&lt;&gt;"",$M94,IF($L94&lt;&gt;"",$L94,""))</f>
        <v/>
      </c>
      <c r="O94" s="46"/>
      <c r="Q94" s="45" t="str">
        <f aca="false">IF(AND($M94&lt;&gt;"",$L94&lt;&gt;""),ABS($M94-$L94),"")</f>
        <v/>
      </c>
    </row>
    <row r="95" customFormat="false" ht="15" hidden="false" customHeight="true" outlineLevel="0" collapsed="false">
      <c r="B95" s="38"/>
      <c r="C95" s="38"/>
      <c r="D95" s="38"/>
      <c r="E95" s="39"/>
      <c r="F95" s="39"/>
      <c r="G95" s="40"/>
      <c r="H95" s="40"/>
      <c r="I95" s="40"/>
      <c r="J95" s="39"/>
      <c r="K95" s="38"/>
      <c r="L95" s="41" t="str">
        <f aca="false">IF(AND($K95="Closed",$B95&lt;&gt;"",$H95&lt;&gt;""),(N($H95)-N($I95))*IF(N($D95)=0,1,N($D95))*100,"")</f>
        <v/>
      </c>
      <c r="M95" s="42"/>
      <c r="N95" s="43" t="str">
        <f aca="false">IF($M95&lt;&gt;"",$M95,IF($L95&lt;&gt;"",$L95,""))</f>
        <v/>
      </c>
      <c r="O95" s="46"/>
      <c r="Q95" s="45" t="str">
        <f aca="false">IF(AND($M95&lt;&gt;"",$L95&lt;&gt;""),ABS($M95-$L95),"")</f>
        <v/>
      </c>
    </row>
    <row r="96" customFormat="false" ht="15" hidden="false" customHeight="true" outlineLevel="0" collapsed="false">
      <c r="B96" s="38"/>
      <c r="C96" s="38"/>
      <c r="D96" s="38"/>
      <c r="E96" s="39"/>
      <c r="F96" s="39"/>
      <c r="G96" s="40"/>
      <c r="H96" s="40"/>
      <c r="I96" s="40"/>
      <c r="J96" s="39"/>
      <c r="K96" s="38"/>
      <c r="L96" s="41" t="str">
        <f aca="false">IF(AND($K96="Closed",$B96&lt;&gt;"",$H96&lt;&gt;""),(N($H96)-N($I96))*IF(N($D96)=0,1,N($D96))*100,"")</f>
        <v/>
      </c>
      <c r="M96" s="42"/>
      <c r="N96" s="43" t="str">
        <f aca="false">IF($M96&lt;&gt;"",$M96,IF($L96&lt;&gt;"",$L96,""))</f>
        <v/>
      </c>
      <c r="O96" s="46"/>
      <c r="Q96" s="45" t="str">
        <f aca="false">IF(AND($M96&lt;&gt;"",$L96&lt;&gt;""),ABS($M96-$L96),"")</f>
        <v/>
      </c>
    </row>
    <row r="97" customFormat="false" ht="15" hidden="false" customHeight="true" outlineLevel="0" collapsed="false">
      <c r="B97" s="38"/>
      <c r="C97" s="38"/>
      <c r="D97" s="38"/>
      <c r="E97" s="39"/>
      <c r="F97" s="39"/>
      <c r="G97" s="40"/>
      <c r="H97" s="40"/>
      <c r="I97" s="40"/>
      <c r="J97" s="39"/>
      <c r="K97" s="38"/>
      <c r="L97" s="41" t="str">
        <f aca="false">IF(AND($K97="Closed",$B97&lt;&gt;"",$H97&lt;&gt;""),(N($H97)-N($I97))*IF(N($D97)=0,1,N($D97))*100,"")</f>
        <v/>
      </c>
      <c r="M97" s="42"/>
      <c r="N97" s="43" t="str">
        <f aca="false">IF($M97&lt;&gt;"",$M97,IF($L97&lt;&gt;"",$L97,""))</f>
        <v/>
      </c>
      <c r="O97" s="46"/>
      <c r="Q97" s="45" t="str">
        <f aca="false">IF(AND($M97&lt;&gt;"",$L97&lt;&gt;""),ABS($M97-$L97),"")</f>
        <v/>
      </c>
    </row>
    <row r="98" customFormat="false" ht="15" hidden="false" customHeight="true" outlineLevel="0" collapsed="false">
      <c r="B98" s="38"/>
      <c r="C98" s="38"/>
      <c r="D98" s="38"/>
      <c r="E98" s="39"/>
      <c r="F98" s="39"/>
      <c r="G98" s="40"/>
      <c r="H98" s="40"/>
      <c r="I98" s="40"/>
      <c r="J98" s="39"/>
      <c r="K98" s="38"/>
      <c r="L98" s="41" t="str">
        <f aca="false">IF(AND($K98="Closed",$B98&lt;&gt;"",$H98&lt;&gt;""),(N($H98)-N($I98))*IF(N($D98)=0,1,N($D98))*100,"")</f>
        <v/>
      </c>
      <c r="M98" s="42"/>
      <c r="N98" s="43" t="str">
        <f aca="false">IF($M98&lt;&gt;"",$M98,IF($L98&lt;&gt;"",$L98,""))</f>
        <v/>
      </c>
      <c r="O98" s="46"/>
      <c r="Q98" s="45" t="str">
        <f aca="false">IF(AND($M98&lt;&gt;"",$L98&lt;&gt;""),ABS($M98-$L98),"")</f>
        <v/>
      </c>
    </row>
    <row r="99" customFormat="false" ht="15" hidden="false" customHeight="true" outlineLevel="0" collapsed="false">
      <c r="B99" s="38"/>
      <c r="C99" s="38"/>
      <c r="D99" s="38"/>
      <c r="E99" s="39"/>
      <c r="F99" s="39"/>
      <c r="G99" s="40"/>
      <c r="H99" s="40"/>
      <c r="I99" s="40"/>
      <c r="J99" s="39"/>
      <c r="K99" s="38"/>
      <c r="L99" s="41" t="str">
        <f aca="false">IF(AND($K99="Closed",$B99&lt;&gt;"",$H99&lt;&gt;""),(N($H99)-N($I99))*IF(N($D99)=0,1,N($D99))*100,"")</f>
        <v/>
      </c>
      <c r="M99" s="42"/>
      <c r="N99" s="43" t="str">
        <f aca="false">IF($M99&lt;&gt;"",$M99,IF($L99&lt;&gt;"",$L99,""))</f>
        <v/>
      </c>
      <c r="O99" s="46"/>
      <c r="Q99" s="45" t="str">
        <f aca="false">IF(AND($M99&lt;&gt;"",$L99&lt;&gt;""),ABS($M99-$L99),"")</f>
        <v/>
      </c>
    </row>
    <row r="100" customFormat="false" ht="15" hidden="false" customHeight="true" outlineLevel="0" collapsed="false">
      <c r="B100" s="38"/>
      <c r="C100" s="38"/>
      <c r="D100" s="38"/>
      <c r="E100" s="39"/>
      <c r="F100" s="39"/>
      <c r="G100" s="40"/>
      <c r="H100" s="40"/>
      <c r="I100" s="40"/>
      <c r="J100" s="39"/>
      <c r="K100" s="38"/>
      <c r="L100" s="41" t="str">
        <f aca="false">IF(AND($K100="Closed",$B100&lt;&gt;"",$H100&lt;&gt;""),(N($H100)-N($I100))*IF(N($D100)=0,1,N($D100))*100,"")</f>
        <v/>
      </c>
      <c r="M100" s="42"/>
      <c r="N100" s="43" t="str">
        <f aca="false">IF($M100&lt;&gt;"",$M100,IF($L100&lt;&gt;"",$L100,""))</f>
        <v/>
      </c>
      <c r="O100" s="46"/>
      <c r="Q100" s="45" t="str">
        <f aca="false">IF(AND($M100&lt;&gt;"",$L100&lt;&gt;""),ABS($M100-$L100),"")</f>
        <v/>
      </c>
    </row>
    <row r="101" customFormat="false" ht="15" hidden="false" customHeight="true" outlineLevel="0" collapsed="false">
      <c r="B101" s="38"/>
      <c r="C101" s="38"/>
      <c r="D101" s="38"/>
      <c r="E101" s="39"/>
      <c r="F101" s="39"/>
      <c r="G101" s="40"/>
      <c r="H101" s="40"/>
      <c r="I101" s="40"/>
      <c r="J101" s="39"/>
      <c r="K101" s="38"/>
      <c r="L101" s="41" t="str">
        <f aca="false">IF(AND($K101="Closed",$B101&lt;&gt;"",$H101&lt;&gt;""),(N($H101)-N($I101))*IF(N($D101)=0,1,N($D101))*100,"")</f>
        <v/>
      </c>
      <c r="M101" s="42"/>
      <c r="N101" s="43" t="str">
        <f aca="false">IF($M101&lt;&gt;"",$M101,IF($L101&lt;&gt;"",$L101,""))</f>
        <v/>
      </c>
      <c r="O101" s="46"/>
      <c r="Q101" s="45" t="str">
        <f aca="false">IF(AND($M101&lt;&gt;"",$L101&lt;&gt;""),ABS($M101-$L101),"")</f>
        <v/>
      </c>
    </row>
    <row r="102" customFormat="false" ht="15" hidden="false" customHeight="true" outlineLevel="0" collapsed="false">
      <c r="B102" s="38"/>
      <c r="C102" s="38"/>
      <c r="D102" s="38"/>
      <c r="E102" s="39"/>
      <c r="F102" s="39"/>
      <c r="G102" s="40"/>
      <c r="H102" s="40"/>
      <c r="I102" s="40"/>
      <c r="J102" s="39"/>
      <c r="K102" s="38"/>
      <c r="L102" s="41" t="str">
        <f aca="false">IF(AND($K102="Closed",$B102&lt;&gt;"",$H102&lt;&gt;""),(N($H102)-N($I102))*IF(N($D102)=0,1,N($D102))*100,"")</f>
        <v/>
      </c>
      <c r="M102" s="42"/>
      <c r="N102" s="43" t="str">
        <f aca="false">IF($M102&lt;&gt;"",$M102,IF($L102&lt;&gt;"",$L102,""))</f>
        <v/>
      </c>
      <c r="O102" s="46"/>
      <c r="Q102" s="45" t="str">
        <f aca="false">IF(AND($M102&lt;&gt;"",$L102&lt;&gt;""),ABS($M102-$L102),"")</f>
        <v/>
      </c>
    </row>
    <row r="103" customFormat="false" ht="15" hidden="false" customHeight="true" outlineLevel="0" collapsed="false">
      <c r="B103" s="38"/>
      <c r="C103" s="38"/>
      <c r="D103" s="38"/>
      <c r="E103" s="39"/>
      <c r="F103" s="39"/>
      <c r="G103" s="40"/>
      <c r="H103" s="40"/>
      <c r="I103" s="40"/>
      <c r="J103" s="39"/>
      <c r="K103" s="38"/>
      <c r="L103" s="41" t="str">
        <f aca="false">IF(AND($K103="Closed",$B103&lt;&gt;"",$H103&lt;&gt;""),(N($H103)-N($I103))*IF(N($D103)=0,1,N($D103))*100,"")</f>
        <v/>
      </c>
      <c r="M103" s="42"/>
      <c r="N103" s="43" t="str">
        <f aca="false">IF($M103&lt;&gt;"",$M103,IF($L103&lt;&gt;"",$L103,""))</f>
        <v/>
      </c>
      <c r="O103" s="46"/>
      <c r="Q103" s="45" t="str">
        <f aca="false">IF(AND($M103&lt;&gt;"",$L103&lt;&gt;""),ABS($M103-$L103),"")</f>
        <v/>
      </c>
    </row>
    <row r="104" customFormat="false" ht="15" hidden="false" customHeight="true" outlineLevel="0" collapsed="false">
      <c r="B104" s="38"/>
      <c r="C104" s="38"/>
      <c r="D104" s="38"/>
      <c r="E104" s="39"/>
      <c r="F104" s="39"/>
      <c r="G104" s="40"/>
      <c r="H104" s="40"/>
      <c r="I104" s="40"/>
      <c r="J104" s="39"/>
      <c r="K104" s="38"/>
      <c r="L104" s="41" t="str">
        <f aca="false">IF(AND($K104="Closed",$B104&lt;&gt;"",$H104&lt;&gt;""),(N($H104)-N($I104))*IF(N($D104)=0,1,N($D104))*100,"")</f>
        <v/>
      </c>
      <c r="M104" s="42"/>
      <c r="N104" s="43" t="str">
        <f aca="false">IF($M104&lt;&gt;"",$M104,IF($L104&lt;&gt;"",$L104,""))</f>
        <v/>
      </c>
      <c r="O104" s="46"/>
      <c r="Q104" s="45" t="str">
        <f aca="false">IF(AND($M104&lt;&gt;"",$L104&lt;&gt;""),ABS($M104-$L104),"")</f>
        <v/>
      </c>
    </row>
    <row r="105" customFormat="false" ht="15" hidden="false" customHeight="true" outlineLevel="0" collapsed="false">
      <c r="B105" s="38"/>
      <c r="C105" s="38"/>
      <c r="D105" s="38"/>
      <c r="E105" s="39"/>
      <c r="F105" s="39"/>
      <c r="G105" s="40"/>
      <c r="H105" s="40"/>
      <c r="I105" s="40"/>
      <c r="J105" s="39"/>
      <c r="K105" s="38"/>
      <c r="L105" s="41" t="str">
        <f aca="false">IF(AND($K105="Closed",$B105&lt;&gt;"",$H105&lt;&gt;""),(N($H105)-N($I105))*IF(N($D105)=0,1,N($D105))*100,"")</f>
        <v/>
      </c>
      <c r="M105" s="42"/>
      <c r="N105" s="43" t="str">
        <f aca="false">IF($M105&lt;&gt;"",$M105,IF($L105&lt;&gt;"",$L105,""))</f>
        <v/>
      </c>
      <c r="O105" s="46"/>
      <c r="Q105" s="45" t="str">
        <f aca="false">IF(AND($M105&lt;&gt;"",$L105&lt;&gt;""),ABS($M105-$L105),"")</f>
        <v/>
      </c>
    </row>
    <row r="106" customFormat="false" ht="15" hidden="false" customHeight="true" outlineLevel="0" collapsed="false">
      <c r="B106" s="38"/>
      <c r="C106" s="38"/>
      <c r="D106" s="38"/>
      <c r="E106" s="39"/>
      <c r="F106" s="39"/>
      <c r="G106" s="40"/>
      <c r="H106" s="40"/>
      <c r="I106" s="40"/>
      <c r="J106" s="39"/>
      <c r="K106" s="38"/>
      <c r="L106" s="41" t="str">
        <f aca="false">IF(AND($K106="Closed",$B106&lt;&gt;"",$H106&lt;&gt;""),(N($H106)-N($I106))*IF(N($D106)=0,1,N($D106))*100,"")</f>
        <v/>
      </c>
      <c r="M106" s="42"/>
      <c r="N106" s="43" t="str">
        <f aca="false">IF($M106&lt;&gt;"",$M106,IF($L106&lt;&gt;"",$L106,""))</f>
        <v/>
      </c>
      <c r="O106" s="46"/>
      <c r="Q106" s="45" t="str">
        <f aca="false">IF(AND($M106&lt;&gt;"",$L106&lt;&gt;""),ABS($M106-$L106),"")</f>
        <v/>
      </c>
    </row>
    <row r="107" customFormat="false" ht="15" hidden="false" customHeight="true" outlineLevel="0" collapsed="false">
      <c r="B107" s="38"/>
      <c r="C107" s="38"/>
      <c r="D107" s="38"/>
      <c r="E107" s="39"/>
      <c r="F107" s="39"/>
      <c r="G107" s="40"/>
      <c r="H107" s="40"/>
      <c r="I107" s="40"/>
      <c r="J107" s="39"/>
      <c r="K107" s="38"/>
      <c r="L107" s="41" t="str">
        <f aca="false">IF(AND($K107="Closed",$B107&lt;&gt;"",$H107&lt;&gt;""),(N($H107)-N($I107))*IF(N($D107)=0,1,N($D107))*100,"")</f>
        <v/>
      </c>
      <c r="M107" s="42"/>
      <c r="N107" s="43" t="str">
        <f aca="false">IF($M107&lt;&gt;"",$M107,IF($L107&lt;&gt;"",$L107,""))</f>
        <v/>
      </c>
      <c r="O107" s="46"/>
      <c r="Q107" s="45" t="str">
        <f aca="false">IF(AND($M107&lt;&gt;"",$L107&lt;&gt;""),ABS($M107-$L107),"")</f>
        <v/>
      </c>
    </row>
    <row r="108" customFormat="false" ht="15" hidden="false" customHeight="true" outlineLevel="0" collapsed="false">
      <c r="B108" s="38"/>
      <c r="C108" s="38"/>
      <c r="D108" s="38"/>
      <c r="E108" s="39"/>
      <c r="F108" s="39"/>
      <c r="G108" s="40"/>
      <c r="H108" s="40"/>
      <c r="I108" s="40"/>
      <c r="J108" s="39"/>
      <c r="K108" s="38"/>
      <c r="L108" s="41" t="str">
        <f aca="false">IF(AND($K108="Closed",$B108&lt;&gt;"",$H108&lt;&gt;""),(N($H108)-N($I108))*IF(N($D108)=0,1,N($D108))*100,"")</f>
        <v/>
      </c>
      <c r="M108" s="42"/>
      <c r="N108" s="43" t="str">
        <f aca="false">IF($M108&lt;&gt;"",$M108,IF($L108&lt;&gt;"",$L108,""))</f>
        <v/>
      </c>
      <c r="O108" s="46"/>
      <c r="Q108" s="45" t="str">
        <f aca="false">IF(AND($M108&lt;&gt;"",$L108&lt;&gt;""),ABS($M108-$L108),"")</f>
        <v/>
      </c>
    </row>
    <row r="109" customFormat="false" ht="15" hidden="false" customHeight="true" outlineLevel="0" collapsed="false">
      <c r="B109" s="38"/>
      <c r="C109" s="38"/>
      <c r="D109" s="38"/>
      <c r="E109" s="39"/>
      <c r="F109" s="39"/>
      <c r="G109" s="40"/>
      <c r="H109" s="40"/>
      <c r="I109" s="40"/>
      <c r="J109" s="39"/>
      <c r="K109" s="38"/>
      <c r="L109" s="41" t="str">
        <f aca="false">IF(AND($K109="Closed",$B109&lt;&gt;"",$H109&lt;&gt;""),(N($H109)-N($I109))*IF(N($D109)=0,1,N($D109))*100,"")</f>
        <v/>
      </c>
      <c r="M109" s="42"/>
      <c r="N109" s="43" t="str">
        <f aca="false">IF($M109&lt;&gt;"",$M109,IF($L109&lt;&gt;"",$L109,""))</f>
        <v/>
      </c>
      <c r="O109" s="46"/>
      <c r="Q109" s="45" t="str">
        <f aca="false">IF(AND($M109&lt;&gt;"",$L109&lt;&gt;""),ABS($M109-$L109),"")</f>
        <v/>
      </c>
    </row>
    <row r="110" customFormat="false" ht="15" hidden="false" customHeight="true" outlineLevel="0" collapsed="false">
      <c r="B110" s="38"/>
      <c r="C110" s="38"/>
      <c r="D110" s="38"/>
      <c r="E110" s="39"/>
      <c r="F110" s="39"/>
      <c r="G110" s="40"/>
      <c r="H110" s="40"/>
      <c r="I110" s="40"/>
      <c r="J110" s="39"/>
      <c r="K110" s="38"/>
      <c r="L110" s="41" t="str">
        <f aca="false">IF(AND($K110="Closed",$B110&lt;&gt;"",$H110&lt;&gt;""),(N($H110)-N($I110))*IF(N($D110)=0,1,N($D110))*100,"")</f>
        <v/>
      </c>
      <c r="M110" s="42"/>
      <c r="N110" s="43" t="str">
        <f aca="false">IF($M110&lt;&gt;"",$M110,IF($L110&lt;&gt;"",$L110,""))</f>
        <v/>
      </c>
      <c r="O110" s="46"/>
      <c r="Q110" s="45" t="str">
        <f aca="false">IF(AND($M110&lt;&gt;"",$L110&lt;&gt;""),ABS($M110-$L110),"")</f>
        <v/>
      </c>
    </row>
    <row r="111" customFormat="false" ht="15" hidden="false" customHeight="true" outlineLevel="0" collapsed="false">
      <c r="B111" s="38"/>
      <c r="C111" s="38"/>
      <c r="D111" s="38"/>
      <c r="E111" s="39"/>
      <c r="F111" s="39"/>
      <c r="G111" s="40"/>
      <c r="H111" s="40"/>
      <c r="I111" s="40"/>
      <c r="J111" s="39"/>
      <c r="K111" s="38"/>
      <c r="L111" s="41" t="str">
        <f aca="false">IF(AND($K111="Closed",$B111&lt;&gt;"",$H111&lt;&gt;""),(N($H111)-N($I111))*IF(N($D111)=0,1,N($D111))*100,"")</f>
        <v/>
      </c>
      <c r="M111" s="42"/>
      <c r="N111" s="43" t="str">
        <f aca="false">IF($M111&lt;&gt;"",$M111,IF($L111&lt;&gt;"",$L111,""))</f>
        <v/>
      </c>
      <c r="O111" s="46"/>
      <c r="Q111" s="45" t="str">
        <f aca="false">IF(AND($M111&lt;&gt;"",$L111&lt;&gt;""),ABS($M111-$L111),"")</f>
        <v/>
      </c>
    </row>
    <row r="112" customFormat="false" ht="15" hidden="false" customHeight="true" outlineLevel="0" collapsed="false">
      <c r="B112" s="38"/>
      <c r="C112" s="38"/>
      <c r="D112" s="38"/>
      <c r="E112" s="39"/>
      <c r="F112" s="39"/>
      <c r="G112" s="40"/>
      <c r="H112" s="40"/>
      <c r="I112" s="40"/>
      <c r="J112" s="39"/>
      <c r="K112" s="38"/>
      <c r="L112" s="41" t="str">
        <f aca="false">IF(AND($K112="Closed",$B112&lt;&gt;"",$H112&lt;&gt;""),(N($H112)-N($I112))*IF(N($D112)=0,1,N($D112))*100,"")</f>
        <v/>
      </c>
      <c r="M112" s="42"/>
      <c r="N112" s="43" t="str">
        <f aca="false">IF($M112&lt;&gt;"",$M112,IF($L112&lt;&gt;"",$L112,""))</f>
        <v/>
      </c>
      <c r="O112" s="46"/>
      <c r="Q112" s="45" t="str">
        <f aca="false">IF(AND($M112&lt;&gt;"",$L112&lt;&gt;""),ABS($M112-$L112),"")</f>
        <v/>
      </c>
    </row>
    <row r="113" customFormat="false" ht="15" hidden="false" customHeight="true" outlineLevel="0" collapsed="false">
      <c r="B113" s="38"/>
      <c r="C113" s="38"/>
      <c r="D113" s="38"/>
      <c r="E113" s="39"/>
      <c r="F113" s="39"/>
      <c r="G113" s="40"/>
      <c r="H113" s="40"/>
      <c r="I113" s="40"/>
      <c r="J113" s="39"/>
      <c r="K113" s="38"/>
      <c r="L113" s="41" t="str">
        <f aca="false">IF(AND($K113="Closed",$B113&lt;&gt;"",$H113&lt;&gt;""),(N($H113)-N($I113))*IF(N($D113)=0,1,N($D113))*100,"")</f>
        <v/>
      </c>
      <c r="M113" s="42"/>
      <c r="N113" s="43" t="str">
        <f aca="false">IF($M113&lt;&gt;"",$M113,IF($L113&lt;&gt;"",$L113,""))</f>
        <v/>
      </c>
      <c r="O113" s="46"/>
      <c r="Q113" s="45" t="str">
        <f aca="false">IF(AND($M113&lt;&gt;"",$L113&lt;&gt;""),ABS($M113-$L113),"")</f>
        <v/>
      </c>
    </row>
    <row r="114" customFormat="false" ht="15" hidden="false" customHeight="true" outlineLevel="0" collapsed="false">
      <c r="B114" s="38"/>
      <c r="C114" s="38"/>
      <c r="D114" s="38"/>
      <c r="E114" s="39"/>
      <c r="F114" s="39"/>
      <c r="G114" s="40"/>
      <c r="H114" s="40"/>
      <c r="I114" s="40"/>
      <c r="J114" s="39"/>
      <c r="K114" s="38"/>
      <c r="L114" s="41" t="str">
        <f aca="false">IF(AND($K114="Closed",$B114&lt;&gt;"",$H114&lt;&gt;""),(N($H114)-N($I114))*IF(N($D114)=0,1,N($D114))*100,"")</f>
        <v/>
      </c>
      <c r="M114" s="42"/>
      <c r="N114" s="43" t="str">
        <f aca="false">IF($M114&lt;&gt;"",$M114,IF($L114&lt;&gt;"",$L114,""))</f>
        <v/>
      </c>
      <c r="O114" s="46"/>
      <c r="Q114" s="45" t="str">
        <f aca="false">IF(AND($M114&lt;&gt;"",$L114&lt;&gt;""),ABS($M114-$L114),"")</f>
        <v/>
      </c>
    </row>
    <row r="115" customFormat="false" ht="15" hidden="false" customHeight="true" outlineLevel="0" collapsed="false">
      <c r="B115" s="38"/>
      <c r="C115" s="38"/>
      <c r="D115" s="38"/>
      <c r="E115" s="39"/>
      <c r="F115" s="39"/>
      <c r="G115" s="40"/>
      <c r="H115" s="40"/>
      <c r="I115" s="40"/>
      <c r="J115" s="39"/>
      <c r="K115" s="38"/>
      <c r="L115" s="41" t="str">
        <f aca="false">IF(AND($K115="Closed",$B115&lt;&gt;"",$H115&lt;&gt;""),(N($H115)-N($I115))*IF(N($D115)=0,1,N($D115))*100,"")</f>
        <v/>
      </c>
      <c r="M115" s="42"/>
      <c r="N115" s="43" t="str">
        <f aca="false">IF($M115&lt;&gt;"",$M115,IF($L115&lt;&gt;"",$L115,""))</f>
        <v/>
      </c>
      <c r="O115" s="46"/>
      <c r="Q115" s="45" t="str">
        <f aca="false">IF(AND($M115&lt;&gt;"",$L115&lt;&gt;""),ABS($M115-$L115),"")</f>
        <v/>
      </c>
    </row>
    <row r="116" customFormat="false" ht="15" hidden="false" customHeight="true" outlineLevel="0" collapsed="false">
      <c r="B116" s="38"/>
      <c r="C116" s="38"/>
      <c r="D116" s="38"/>
      <c r="E116" s="39"/>
      <c r="F116" s="39"/>
      <c r="G116" s="40"/>
      <c r="H116" s="40"/>
      <c r="I116" s="40"/>
      <c r="J116" s="39"/>
      <c r="K116" s="38"/>
      <c r="L116" s="41" t="str">
        <f aca="false">IF(AND($K116="Closed",$B116&lt;&gt;"",$H116&lt;&gt;""),(N($H116)-N($I116))*IF(N($D116)=0,1,N($D116))*100,"")</f>
        <v/>
      </c>
      <c r="M116" s="42"/>
      <c r="N116" s="43" t="str">
        <f aca="false">IF($M116&lt;&gt;"",$M116,IF($L116&lt;&gt;"",$L116,""))</f>
        <v/>
      </c>
      <c r="O116" s="46"/>
      <c r="Q116" s="45" t="str">
        <f aca="false">IF(AND($M116&lt;&gt;"",$L116&lt;&gt;""),ABS($M116-$L116),"")</f>
        <v/>
      </c>
    </row>
    <row r="117" customFormat="false" ht="15" hidden="false" customHeight="true" outlineLevel="0" collapsed="false">
      <c r="B117" s="38"/>
      <c r="C117" s="38"/>
      <c r="D117" s="38"/>
      <c r="E117" s="39"/>
      <c r="F117" s="39"/>
      <c r="G117" s="40"/>
      <c r="H117" s="40"/>
      <c r="I117" s="40"/>
      <c r="J117" s="39"/>
      <c r="K117" s="38"/>
      <c r="L117" s="41" t="str">
        <f aca="false">IF(AND($K117="Closed",$B117&lt;&gt;"",$H117&lt;&gt;""),(N($H117)-N($I117))*IF(N($D117)=0,1,N($D117))*100,"")</f>
        <v/>
      </c>
      <c r="M117" s="42"/>
      <c r="N117" s="43" t="str">
        <f aca="false">IF($M117&lt;&gt;"",$M117,IF($L117&lt;&gt;"",$L117,""))</f>
        <v/>
      </c>
      <c r="O117" s="46"/>
      <c r="Q117" s="45" t="str">
        <f aca="false">IF(AND($M117&lt;&gt;"",$L117&lt;&gt;""),ABS($M117-$L117),"")</f>
        <v/>
      </c>
    </row>
    <row r="118" customFormat="false" ht="15" hidden="false" customHeight="true" outlineLevel="0" collapsed="false">
      <c r="B118" s="38"/>
      <c r="C118" s="38"/>
      <c r="D118" s="38"/>
      <c r="E118" s="39"/>
      <c r="F118" s="39"/>
      <c r="G118" s="40"/>
      <c r="H118" s="40"/>
      <c r="I118" s="40"/>
      <c r="J118" s="39"/>
      <c r="K118" s="38"/>
      <c r="L118" s="41" t="str">
        <f aca="false">IF(AND($K118="Closed",$B118&lt;&gt;"",$H118&lt;&gt;""),(N($H118)-N($I118))*IF(N($D118)=0,1,N($D118))*100,"")</f>
        <v/>
      </c>
      <c r="M118" s="42"/>
      <c r="N118" s="43" t="str">
        <f aca="false">IF($M118&lt;&gt;"",$M118,IF($L118&lt;&gt;"",$L118,""))</f>
        <v/>
      </c>
      <c r="O118" s="46"/>
      <c r="Q118" s="45" t="str">
        <f aca="false">IF(AND($M118&lt;&gt;"",$L118&lt;&gt;""),ABS($M118-$L118),"")</f>
        <v/>
      </c>
    </row>
    <row r="119" customFormat="false" ht="15" hidden="false" customHeight="true" outlineLevel="0" collapsed="false">
      <c r="B119" s="38"/>
      <c r="C119" s="38"/>
      <c r="D119" s="38"/>
      <c r="E119" s="39"/>
      <c r="F119" s="39"/>
      <c r="G119" s="40"/>
      <c r="H119" s="40"/>
      <c r="I119" s="40"/>
      <c r="J119" s="39"/>
      <c r="K119" s="38"/>
      <c r="L119" s="41" t="str">
        <f aca="false">IF(AND($K119="Closed",$B119&lt;&gt;"",$H119&lt;&gt;""),(N($H119)-N($I119))*IF(N($D119)=0,1,N($D119))*100,"")</f>
        <v/>
      </c>
      <c r="M119" s="42"/>
      <c r="N119" s="43" t="str">
        <f aca="false">IF($M119&lt;&gt;"",$M119,IF($L119&lt;&gt;"",$L119,""))</f>
        <v/>
      </c>
      <c r="O119" s="46"/>
      <c r="Q119" s="45" t="str">
        <f aca="false">IF(AND($M119&lt;&gt;"",$L119&lt;&gt;""),ABS($M119-$L119),"")</f>
        <v/>
      </c>
    </row>
    <row r="120" customFormat="false" ht="15" hidden="false" customHeight="true" outlineLevel="0" collapsed="false">
      <c r="B120" s="38"/>
      <c r="C120" s="38"/>
      <c r="D120" s="38"/>
      <c r="E120" s="39"/>
      <c r="F120" s="39"/>
      <c r="G120" s="40"/>
      <c r="H120" s="40"/>
      <c r="I120" s="40"/>
      <c r="J120" s="39"/>
      <c r="K120" s="38"/>
      <c r="L120" s="41" t="str">
        <f aca="false">IF(AND($K120="Closed",$B120&lt;&gt;"",$H120&lt;&gt;""),(N($H120)-N($I120))*IF(N($D120)=0,1,N($D120))*100,"")</f>
        <v/>
      </c>
      <c r="M120" s="42"/>
      <c r="N120" s="43" t="str">
        <f aca="false">IF($M120&lt;&gt;"",$M120,IF($L120&lt;&gt;"",$L120,""))</f>
        <v/>
      </c>
      <c r="O120" s="46"/>
      <c r="Q120" s="45" t="str">
        <f aca="false">IF(AND($M120&lt;&gt;"",$L120&lt;&gt;""),ABS($M120-$L120),"")</f>
        <v/>
      </c>
    </row>
    <row r="121" customFormat="false" ht="15" hidden="false" customHeight="true" outlineLevel="0" collapsed="false">
      <c r="B121" s="38"/>
      <c r="C121" s="38"/>
      <c r="D121" s="38"/>
      <c r="E121" s="39"/>
      <c r="F121" s="39"/>
      <c r="G121" s="40"/>
      <c r="H121" s="40"/>
      <c r="I121" s="40"/>
      <c r="J121" s="39"/>
      <c r="K121" s="38"/>
      <c r="L121" s="41" t="str">
        <f aca="false">IF(AND($K121="Closed",$B121&lt;&gt;"",$H121&lt;&gt;""),(N($H121)-N($I121))*IF(N($D121)=0,1,N($D121))*100,"")</f>
        <v/>
      </c>
      <c r="M121" s="42"/>
      <c r="N121" s="43" t="str">
        <f aca="false">IF($M121&lt;&gt;"",$M121,IF($L121&lt;&gt;"",$L121,""))</f>
        <v/>
      </c>
      <c r="O121" s="46"/>
      <c r="Q121" s="45" t="str">
        <f aca="false">IF(AND($M121&lt;&gt;"",$L121&lt;&gt;""),ABS($M121-$L121),"")</f>
        <v/>
      </c>
    </row>
    <row r="122" customFormat="false" ht="15" hidden="false" customHeight="true" outlineLevel="0" collapsed="false">
      <c r="B122" s="38"/>
      <c r="C122" s="38"/>
      <c r="D122" s="38"/>
      <c r="E122" s="39"/>
      <c r="F122" s="39"/>
      <c r="G122" s="40"/>
      <c r="H122" s="40"/>
      <c r="I122" s="40"/>
      <c r="J122" s="39"/>
      <c r="K122" s="38"/>
      <c r="L122" s="41" t="str">
        <f aca="false">IF(AND($K122="Closed",$B122&lt;&gt;"",$H122&lt;&gt;""),(N($H122)-N($I122))*IF(N($D122)=0,1,N($D122))*100,"")</f>
        <v/>
      </c>
      <c r="M122" s="42"/>
      <c r="N122" s="43" t="str">
        <f aca="false">IF($M122&lt;&gt;"",$M122,IF($L122&lt;&gt;"",$L122,""))</f>
        <v/>
      </c>
      <c r="O122" s="46"/>
      <c r="Q122" s="45" t="str">
        <f aca="false">IF(AND($M122&lt;&gt;"",$L122&lt;&gt;""),ABS($M122-$L122),"")</f>
        <v/>
      </c>
    </row>
    <row r="123" customFormat="false" ht="15" hidden="false" customHeight="true" outlineLevel="0" collapsed="false">
      <c r="B123" s="38"/>
      <c r="C123" s="38"/>
      <c r="D123" s="38"/>
      <c r="E123" s="39"/>
      <c r="F123" s="39"/>
      <c r="G123" s="40"/>
      <c r="H123" s="40"/>
      <c r="I123" s="40"/>
      <c r="J123" s="39"/>
      <c r="K123" s="38"/>
      <c r="L123" s="41" t="str">
        <f aca="false">IF(AND($K123="Closed",$B123&lt;&gt;"",$H123&lt;&gt;""),(N($H123)-N($I123))*IF(N($D123)=0,1,N($D123))*100,"")</f>
        <v/>
      </c>
      <c r="M123" s="42"/>
      <c r="N123" s="43" t="str">
        <f aca="false">IF($M123&lt;&gt;"",$M123,IF($L123&lt;&gt;"",$L123,""))</f>
        <v/>
      </c>
      <c r="O123" s="46"/>
      <c r="Q123" s="45" t="str">
        <f aca="false">IF(AND($M123&lt;&gt;"",$L123&lt;&gt;""),ABS($M123-$L123),"")</f>
        <v/>
      </c>
    </row>
    <row r="124" customFormat="false" ht="15" hidden="false" customHeight="true" outlineLevel="0" collapsed="false">
      <c r="B124" s="38"/>
      <c r="C124" s="38"/>
      <c r="D124" s="38"/>
      <c r="E124" s="39"/>
      <c r="F124" s="39"/>
      <c r="G124" s="40"/>
      <c r="H124" s="40"/>
      <c r="I124" s="40"/>
      <c r="J124" s="39"/>
      <c r="K124" s="38"/>
      <c r="L124" s="41" t="str">
        <f aca="false">IF(AND($K124="Closed",$B124&lt;&gt;"",$H124&lt;&gt;""),(N($H124)-N($I124))*IF(N($D124)=0,1,N($D124))*100,"")</f>
        <v/>
      </c>
      <c r="M124" s="42"/>
      <c r="N124" s="43" t="str">
        <f aca="false">IF($M124&lt;&gt;"",$M124,IF($L124&lt;&gt;"",$L124,""))</f>
        <v/>
      </c>
      <c r="O124" s="46"/>
      <c r="Q124" s="45" t="str">
        <f aca="false">IF(AND($M124&lt;&gt;"",$L124&lt;&gt;""),ABS($M124-$L124),"")</f>
        <v/>
      </c>
    </row>
    <row r="125" customFormat="false" ht="15" hidden="false" customHeight="true" outlineLevel="0" collapsed="false">
      <c r="B125" s="38"/>
      <c r="C125" s="38"/>
      <c r="D125" s="38"/>
      <c r="E125" s="39"/>
      <c r="F125" s="39"/>
      <c r="G125" s="40"/>
      <c r="H125" s="40"/>
      <c r="I125" s="40"/>
      <c r="J125" s="39"/>
      <c r="K125" s="38"/>
      <c r="L125" s="41" t="str">
        <f aca="false">IF(AND($K125="Closed",$B125&lt;&gt;"",$H125&lt;&gt;""),(N($H125)-N($I125))*IF(N($D125)=0,1,N($D125))*100,"")</f>
        <v/>
      </c>
      <c r="M125" s="42"/>
      <c r="N125" s="43" t="str">
        <f aca="false">IF($M125&lt;&gt;"",$M125,IF($L125&lt;&gt;"",$L125,""))</f>
        <v/>
      </c>
      <c r="O125" s="46"/>
      <c r="Q125" s="45" t="str">
        <f aca="false">IF(AND($M125&lt;&gt;"",$L125&lt;&gt;""),ABS($M125-$L125),"")</f>
        <v/>
      </c>
    </row>
    <row r="126" customFormat="false" ht="15" hidden="false" customHeight="true" outlineLevel="0" collapsed="false">
      <c r="B126" s="38"/>
      <c r="C126" s="38"/>
      <c r="D126" s="38"/>
      <c r="E126" s="39"/>
      <c r="F126" s="39"/>
      <c r="G126" s="40"/>
      <c r="H126" s="40"/>
      <c r="I126" s="40"/>
      <c r="J126" s="39"/>
      <c r="K126" s="38"/>
      <c r="L126" s="41" t="str">
        <f aca="false">IF(AND($K126="Closed",$B126&lt;&gt;"",$H126&lt;&gt;""),(N($H126)-N($I126))*IF(N($D126)=0,1,N($D126))*100,"")</f>
        <v/>
      </c>
      <c r="M126" s="42"/>
      <c r="N126" s="43" t="str">
        <f aca="false">IF($M126&lt;&gt;"",$M126,IF($L126&lt;&gt;"",$L126,""))</f>
        <v/>
      </c>
      <c r="O126" s="46"/>
      <c r="Q126" s="45" t="str">
        <f aca="false">IF(AND($M126&lt;&gt;"",$L126&lt;&gt;""),ABS($M126-$L126),"")</f>
        <v/>
      </c>
    </row>
    <row r="127" customFormat="false" ht="15" hidden="false" customHeight="true" outlineLevel="0" collapsed="false">
      <c r="B127" s="38"/>
      <c r="C127" s="38"/>
      <c r="D127" s="38"/>
      <c r="E127" s="39"/>
      <c r="F127" s="39"/>
      <c r="G127" s="40"/>
      <c r="H127" s="40"/>
      <c r="I127" s="40"/>
      <c r="J127" s="39"/>
      <c r="K127" s="38"/>
      <c r="L127" s="41" t="str">
        <f aca="false">IF(AND($K127="Closed",$B127&lt;&gt;"",$H127&lt;&gt;""),(N($H127)-N($I127))*IF(N($D127)=0,1,N($D127))*100,"")</f>
        <v/>
      </c>
      <c r="M127" s="42"/>
      <c r="N127" s="43" t="str">
        <f aca="false">IF($M127&lt;&gt;"",$M127,IF($L127&lt;&gt;"",$L127,""))</f>
        <v/>
      </c>
      <c r="O127" s="46"/>
      <c r="Q127" s="45" t="str">
        <f aca="false">IF(AND($M127&lt;&gt;"",$L127&lt;&gt;""),ABS($M127-$L127),"")</f>
        <v/>
      </c>
    </row>
    <row r="128" customFormat="false" ht="15" hidden="false" customHeight="true" outlineLevel="0" collapsed="false">
      <c r="B128" s="38"/>
      <c r="C128" s="38"/>
      <c r="D128" s="38"/>
      <c r="E128" s="39"/>
      <c r="F128" s="39"/>
      <c r="G128" s="40"/>
      <c r="H128" s="40"/>
      <c r="I128" s="40"/>
      <c r="J128" s="39"/>
      <c r="K128" s="38"/>
      <c r="L128" s="41" t="str">
        <f aca="false">IF(AND($K128="Closed",$B128&lt;&gt;"",$H128&lt;&gt;""),(N($H128)-N($I128))*IF(N($D128)=0,1,N($D128))*100,"")</f>
        <v/>
      </c>
      <c r="M128" s="42"/>
      <c r="N128" s="43" t="str">
        <f aca="false">IF($M128&lt;&gt;"",$M128,IF($L128&lt;&gt;"",$L128,""))</f>
        <v/>
      </c>
      <c r="O128" s="46"/>
      <c r="Q128" s="45" t="str">
        <f aca="false">IF(AND($M128&lt;&gt;"",$L128&lt;&gt;""),ABS($M128-$L128),"")</f>
        <v/>
      </c>
    </row>
    <row r="129" customFormat="false" ht="15" hidden="false" customHeight="true" outlineLevel="0" collapsed="false">
      <c r="B129" s="38"/>
      <c r="C129" s="38"/>
      <c r="D129" s="38"/>
      <c r="E129" s="39"/>
      <c r="F129" s="39"/>
      <c r="G129" s="40"/>
      <c r="H129" s="40"/>
      <c r="I129" s="40"/>
      <c r="J129" s="39"/>
      <c r="K129" s="38"/>
      <c r="L129" s="41" t="str">
        <f aca="false">IF(AND($K129="Closed",$B129&lt;&gt;"",$H129&lt;&gt;""),(N($H129)-N($I129))*IF(N($D129)=0,1,N($D129))*100,"")</f>
        <v/>
      </c>
      <c r="M129" s="42"/>
      <c r="N129" s="43" t="str">
        <f aca="false">IF($M129&lt;&gt;"",$M129,IF($L129&lt;&gt;"",$L129,""))</f>
        <v/>
      </c>
      <c r="O129" s="46"/>
      <c r="Q129" s="45" t="str">
        <f aca="false">IF(AND($M129&lt;&gt;"",$L129&lt;&gt;""),ABS($M129-$L129),"")</f>
        <v/>
      </c>
    </row>
    <row r="130" customFormat="false" ht="15" hidden="false" customHeight="true" outlineLevel="0" collapsed="false">
      <c r="B130" s="38"/>
      <c r="C130" s="38"/>
      <c r="D130" s="38"/>
      <c r="E130" s="39"/>
      <c r="F130" s="39"/>
      <c r="G130" s="40"/>
      <c r="H130" s="40"/>
      <c r="I130" s="40"/>
      <c r="J130" s="39"/>
      <c r="K130" s="38"/>
      <c r="L130" s="41" t="str">
        <f aca="false">IF(AND($K130="Closed",$B130&lt;&gt;"",$H130&lt;&gt;""),(N($H130)-N($I130))*IF(N($D130)=0,1,N($D130))*100,"")</f>
        <v/>
      </c>
      <c r="M130" s="42"/>
      <c r="N130" s="43" t="str">
        <f aca="false">IF($M130&lt;&gt;"",$M130,IF($L130&lt;&gt;"",$L130,""))</f>
        <v/>
      </c>
      <c r="O130" s="46"/>
      <c r="Q130" s="45" t="str">
        <f aca="false">IF(AND($M130&lt;&gt;"",$L130&lt;&gt;""),ABS($M130-$L130),"")</f>
        <v/>
      </c>
    </row>
    <row r="131" customFormat="false" ht="15" hidden="false" customHeight="true" outlineLevel="0" collapsed="false">
      <c r="B131" s="38"/>
      <c r="C131" s="38"/>
      <c r="D131" s="38"/>
      <c r="E131" s="39"/>
      <c r="F131" s="39"/>
      <c r="G131" s="40"/>
      <c r="H131" s="40"/>
      <c r="I131" s="40"/>
      <c r="J131" s="39"/>
      <c r="K131" s="38"/>
      <c r="L131" s="41" t="str">
        <f aca="false">IF(AND($K131="Closed",$B131&lt;&gt;"",$H131&lt;&gt;""),(N($H131)-N($I131))*IF(N($D131)=0,1,N($D131))*100,"")</f>
        <v/>
      </c>
      <c r="M131" s="42"/>
      <c r="N131" s="43" t="str">
        <f aca="false">IF($M131&lt;&gt;"",$M131,IF($L131&lt;&gt;"",$L131,""))</f>
        <v/>
      </c>
      <c r="O131" s="46"/>
      <c r="Q131" s="45" t="str">
        <f aca="false">IF(AND($M131&lt;&gt;"",$L131&lt;&gt;""),ABS($M131-$L131),"")</f>
        <v/>
      </c>
    </row>
    <row r="132" customFormat="false" ht="15" hidden="false" customHeight="true" outlineLevel="0" collapsed="false">
      <c r="B132" s="38"/>
      <c r="C132" s="38"/>
      <c r="D132" s="38"/>
      <c r="E132" s="39"/>
      <c r="F132" s="39"/>
      <c r="G132" s="40"/>
      <c r="H132" s="40"/>
      <c r="I132" s="40"/>
      <c r="J132" s="39"/>
      <c r="K132" s="38"/>
      <c r="L132" s="41" t="str">
        <f aca="false">IF(AND($K132="Closed",$B132&lt;&gt;"",$H132&lt;&gt;""),(N($H132)-N($I132))*IF(N($D132)=0,1,N($D132))*100,"")</f>
        <v/>
      </c>
      <c r="M132" s="42"/>
      <c r="N132" s="43" t="str">
        <f aca="false">IF($M132&lt;&gt;"",$M132,IF($L132&lt;&gt;"",$L132,""))</f>
        <v/>
      </c>
      <c r="O132" s="46"/>
      <c r="Q132" s="45" t="str">
        <f aca="false">IF(AND($M132&lt;&gt;"",$L132&lt;&gt;""),ABS($M132-$L132),"")</f>
        <v/>
      </c>
    </row>
    <row r="133" customFormat="false" ht="15" hidden="false" customHeight="true" outlineLevel="0" collapsed="false">
      <c r="B133" s="38"/>
      <c r="C133" s="38"/>
      <c r="D133" s="38"/>
      <c r="E133" s="39"/>
      <c r="F133" s="39"/>
      <c r="G133" s="40"/>
      <c r="H133" s="40"/>
      <c r="I133" s="40"/>
      <c r="J133" s="39"/>
      <c r="K133" s="38"/>
      <c r="L133" s="41" t="str">
        <f aca="false">IF(AND($K133="Closed",$B133&lt;&gt;"",$H133&lt;&gt;""),(N($H133)-N($I133))*IF(N($D133)=0,1,N($D133))*100,"")</f>
        <v/>
      </c>
      <c r="M133" s="42"/>
      <c r="N133" s="43" t="str">
        <f aca="false">IF($M133&lt;&gt;"",$M133,IF($L133&lt;&gt;"",$L133,""))</f>
        <v/>
      </c>
      <c r="O133" s="46"/>
      <c r="Q133" s="45" t="str">
        <f aca="false">IF(AND($M133&lt;&gt;"",$L133&lt;&gt;""),ABS($M133-$L133),"")</f>
        <v/>
      </c>
    </row>
    <row r="134" customFormat="false" ht="15" hidden="false" customHeight="true" outlineLevel="0" collapsed="false">
      <c r="B134" s="38"/>
      <c r="C134" s="38"/>
      <c r="D134" s="38"/>
      <c r="E134" s="39"/>
      <c r="F134" s="39"/>
      <c r="G134" s="40"/>
      <c r="H134" s="40"/>
      <c r="I134" s="40"/>
      <c r="J134" s="39"/>
      <c r="K134" s="38"/>
      <c r="L134" s="41" t="str">
        <f aca="false">IF(AND($K134="Closed",$B134&lt;&gt;"",$H134&lt;&gt;""),(N($H134)-N($I134))*IF(N($D134)=0,1,N($D134))*100,"")</f>
        <v/>
      </c>
      <c r="M134" s="42"/>
      <c r="N134" s="43" t="str">
        <f aca="false">IF($M134&lt;&gt;"",$M134,IF($L134&lt;&gt;"",$L134,""))</f>
        <v/>
      </c>
      <c r="O134" s="46"/>
      <c r="Q134" s="45" t="str">
        <f aca="false">IF(AND($M134&lt;&gt;"",$L134&lt;&gt;""),ABS($M134-$L134),"")</f>
        <v/>
      </c>
    </row>
    <row r="135" customFormat="false" ht="15" hidden="false" customHeight="true" outlineLevel="0" collapsed="false">
      <c r="B135" s="38"/>
      <c r="C135" s="38"/>
      <c r="D135" s="38"/>
      <c r="E135" s="39"/>
      <c r="F135" s="39"/>
      <c r="G135" s="40"/>
      <c r="H135" s="40"/>
      <c r="I135" s="40"/>
      <c r="J135" s="39"/>
      <c r="K135" s="38"/>
      <c r="L135" s="41" t="str">
        <f aca="false">IF(AND($K135="Closed",$B135&lt;&gt;"",$H135&lt;&gt;""),(N($H135)-N($I135))*IF(N($D135)=0,1,N($D135))*100,"")</f>
        <v/>
      </c>
      <c r="M135" s="42"/>
      <c r="N135" s="43" t="str">
        <f aca="false">IF($M135&lt;&gt;"",$M135,IF($L135&lt;&gt;"",$L135,""))</f>
        <v/>
      </c>
      <c r="O135" s="46"/>
      <c r="Q135" s="45" t="str">
        <f aca="false">IF(AND($M135&lt;&gt;"",$L135&lt;&gt;""),ABS($M135-$L135),"")</f>
        <v/>
      </c>
    </row>
    <row r="136" customFormat="false" ht="15" hidden="false" customHeight="true" outlineLevel="0" collapsed="false">
      <c r="B136" s="38"/>
      <c r="C136" s="38"/>
      <c r="D136" s="38"/>
      <c r="E136" s="39"/>
      <c r="F136" s="39"/>
      <c r="G136" s="40"/>
      <c r="H136" s="40"/>
      <c r="I136" s="40"/>
      <c r="J136" s="39"/>
      <c r="K136" s="38"/>
      <c r="L136" s="41" t="str">
        <f aca="false">IF(AND($K136="Closed",$B136&lt;&gt;"",$H136&lt;&gt;""),(N($H136)-N($I136))*IF(N($D136)=0,1,N($D136))*100,"")</f>
        <v/>
      </c>
      <c r="M136" s="42"/>
      <c r="N136" s="43" t="str">
        <f aca="false">IF($M136&lt;&gt;"",$M136,IF($L136&lt;&gt;"",$L136,""))</f>
        <v/>
      </c>
      <c r="O136" s="46"/>
      <c r="Q136" s="45" t="str">
        <f aca="false">IF(AND($M136&lt;&gt;"",$L136&lt;&gt;""),ABS($M136-$L136),"")</f>
        <v/>
      </c>
    </row>
    <row r="137" customFormat="false" ht="15" hidden="false" customHeight="true" outlineLevel="0" collapsed="false">
      <c r="B137" s="38"/>
      <c r="C137" s="38"/>
      <c r="D137" s="38"/>
      <c r="E137" s="39"/>
      <c r="F137" s="39"/>
      <c r="G137" s="40"/>
      <c r="H137" s="40"/>
      <c r="I137" s="40"/>
      <c r="J137" s="39"/>
      <c r="K137" s="38"/>
      <c r="L137" s="41" t="str">
        <f aca="false">IF(AND($K137="Closed",$B137&lt;&gt;"",$H137&lt;&gt;""),(N($H137)-N($I137))*IF(N($D137)=0,1,N($D137))*100,"")</f>
        <v/>
      </c>
      <c r="M137" s="42"/>
      <c r="N137" s="43" t="str">
        <f aca="false">IF($M137&lt;&gt;"",$M137,IF($L137&lt;&gt;"",$L137,""))</f>
        <v/>
      </c>
      <c r="O137" s="46"/>
      <c r="Q137" s="45" t="str">
        <f aca="false">IF(AND($M137&lt;&gt;"",$L137&lt;&gt;""),ABS($M137-$L137),"")</f>
        <v/>
      </c>
    </row>
    <row r="138" customFormat="false" ht="15" hidden="false" customHeight="true" outlineLevel="0" collapsed="false">
      <c r="B138" s="38"/>
      <c r="C138" s="38"/>
      <c r="D138" s="38"/>
      <c r="E138" s="39"/>
      <c r="F138" s="39"/>
      <c r="G138" s="40"/>
      <c r="H138" s="40"/>
      <c r="I138" s="40"/>
      <c r="J138" s="39"/>
      <c r="K138" s="38"/>
      <c r="L138" s="41" t="str">
        <f aca="false">IF(AND($K138="Closed",$B138&lt;&gt;"",$H138&lt;&gt;""),(N($H138)-N($I138))*IF(N($D138)=0,1,N($D138))*100,"")</f>
        <v/>
      </c>
      <c r="M138" s="42"/>
      <c r="N138" s="43" t="str">
        <f aca="false">IF($M138&lt;&gt;"",$M138,IF($L138&lt;&gt;"",$L138,""))</f>
        <v/>
      </c>
      <c r="O138" s="46"/>
      <c r="Q138" s="45" t="str">
        <f aca="false">IF(AND($M138&lt;&gt;"",$L138&lt;&gt;""),ABS($M138-$L138),"")</f>
        <v/>
      </c>
    </row>
    <row r="139" customFormat="false" ht="15" hidden="false" customHeight="true" outlineLevel="0" collapsed="false">
      <c r="B139" s="38"/>
      <c r="C139" s="38"/>
      <c r="D139" s="38"/>
      <c r="E139" s="39"/>
      <c r="F139" s="39"/>
      <c r="G139" s="40"/>
      <c r="H139" s="40"/>
      <c r="I139" s="40"/>
      <c r="J139" s="39"/>
      <c r="K139" s="38"/>
      <c r="L139" s="41" t="str">
        <f aca="false">IF(AND($K139="Closed",$B139&lt;&gt;"",$H139&lt;&gt;""),(N($H139)-N($I139))*IF(N($D139)=0,1,N($D139))*100,"")</f>
        <v/>
      </c>
      <c r="M139" s="42"/>
      <c r="N139" s="43" t="str">
        <f aca="false">IF($M139&lt;&gt;"",$M139,IF($L139&lt;&gt;"",$L139,""))</f>
        <v/>
      </c>
      <c r="O139" s="46"/>
      <c r="Q139" s="45" t="str">
        <f aca="false">IF(AND($M139&lt;&gt;"",$L139&lt;&gt;""),ABS($M139-$L139),"")</f>
        <v/>
      </c>
    </row>
    <row r="140" customFormat="false" ht="15" hidden="false" customHeight="true" outlineLevel="0" collapsed="false">
      <c r="B140" s="38"/>
      <c r="C140" s="38"/>
      <c r="D140" s="38"/>
      <c r="E140" s="39"/>
      <c r="F140" s="39"/>
      <c r="G140" s="40"/>
      <c r="H140" s="40"/>
      <c r="I140" s="40"/>
      <c r="J140" s="39"/>
      <c r="K140" s="38"/>
      <c r="L140" s="41" t="str">
        <f aca="false">IF(AND($K140="Closed",$B140&lt;&gt;"",$H140&lt;&gt;""),(N($H140)-N($I140))*IF(N($D140)=0,1,N($D140))*100,"")</f>
        <v/>
      </c>
      <c r="M140" s="42"/>
      <c r="N140" s="43" t="str">
        <f aca="false">IF($M140&lt;&gt;"",$M140,IF($L140&lt;&gt;"",$L140,""))</f>
        <v/>
      </c>
      <c r="O140" s="46"/>
      <c r="Q140" s="45" t="str">
        <f aca="false">IF(AND($M140&lt;&gt;"",$L140&lt;&gt;""),ABS($M140-$L140),"")</f>
        <v/>
      </c>
    </row>
    <row r="141" customFormat="false" ht="15" hidden="false" customHeight="true" outlineLevel="0" collapsed="false">
      <c r="B141" s="38"/>
      <c r="C141" s="38"/>
      <c r="D141" s="38"/>
      <c r="E141" s="39"/>
      <c r="F141" s="39"/>
      <c r="G141" s="40"/>
      <c r="H141" s="40"/>
      <c r="I141" s="40"/>
      <c r="J141" s="39"/>
      <c r="K141" s="38"/>
      <c r="L141" s="41" t="str">
        <f aca="false">IF(AND($K141="Closed",$B141&lt;&gt;"",$H141&lt;&gt;""),(N($H141)-N($I141))*IF(N($D141)=0,1,N($D141))*100,"")</f>
        <v/>
      </c>
      <c r="M141" s="42"/>
      <c r="N141" s="43" t="str">
        <f aca="false">IF($M141&lt;&gt;"",$M141,IF($L141&lt;&gt;"",$L141,""))</f>
        <v/>
      </c>
      <c r="O141" s="46"/>
      <c r="Q141" s="45" t="str">
        <f aca="false">IF(AND($M141&lt;&gt;"",$L141&lt;&gt;""),ABS($M141-$L141),"")</f>
        <v/>
      </c>
    </row>
    <row r="142" customFormat="false" ht="15" hidden="false" customHeight="true" outlineLevel="0" collapsed="false">
      <c r="B142" s="38"/>
      <c r="C142" s="38"/>
      <c r="D142" s="38"/>
      <c r="E142" s="39"/>
      <c r="F142" s="39"/>
      <c r="G142" s="40"/>
      <c r="H142" s="40"/>
      <c r="I142" s="40"/>
      <c r="J142" s="39"/>
      <c r="K142" s="38"/>
      <c r="L142" s="41" t="str">
        <f aca="false">IF(AND($K142="Closed",$B142&lt;&gt;"",$H142&lt;&gt;""),(N($H142)-N($I142))*IF(N($D142)=0,1,N($D142))*100,"")</f>
        <v/>
      </c>
      <c r="M142" s="42"/>
      <c r="N142" s="43" t="str">
        <f aca="false">IF($M142&lt;&gt;"",$M142,IF($L142&lt;&gt;"",$L142,""))</f>
        <v/>
      </c>
      <c r="O142" s="46"/>
      <c r="Q142" s="45" t="str">
        <f aca="false">IF(AND($M142&lt;&gt;"",$L142&lt;&gt;""),ABS($M142-$L142),"")</f>
        <v/>
      </c>
    </row>
    <row r="143" customFormat="false" ht="15" hidden="false" customHeight="true" outlineLevel="0" collapsed="false">
      <c r="B143" s="38"/>
      <c r="C143" s="38"/>
      <c r="D143" s="38"/>
      <c r="E143" s="39"/>
      <c r="F143" s="39"/>
      <c r="G143" s="40"/>
      <c r="H143" s="40"/>
      <c r="I143" s="40"/>
      <c r="J143" s="39"/>
      <c r="K143" s="38"/>
      <c r="L143" s="41" t="str">
        <f aca="false">IF(AND($K143="Closed",$B143&lt;&gt;"",$H143&lt;&gt;""),(N($H143)-N($I143))*IF(N($D143)=0,1,N($D143))*100,"")</f>
        <v/>
      </c>
      <c r="M143" s="42"/>
      <c r="N143" s="43" t="str">
        <f aca="false">IF($M143&lt;&gt;"",$M143,IF($L143&lt;&gt;"",$L143,""))</f>
        <v/>
      </c>
      <c r="O143" s="46"/>
      <c r="Q143" s="45" t="str">
        <f aca="false">IF(AND($M143&lt;&gt;"",$L143&lt;&gt;""),ABS($M143-$L143),"")</f>
        <v/>
      </c>
    </row>
    <row r="144" customFormat="false" ht="15" hidden="false" customHeight="true" outlineLevel="0" collapsed="false">
      <c r="B144" s="38"/>
      <c r="C144" s="38"/>
      <c r="D144" s="38"/>
      <c r="E144" s="39"/>
      <c r="F144" s="39"/>
      <c r="G144" s="40"/>
      <c r="H144" s="40"/>
      <c r="I144" s="40"/>
      <c r="J144" s="39"/>
      <c r="K144" s="38"/>
      <c r="L144" s="41" t="str">
        <f aca="false">IF(AND($K144="Closed",$B144&lt;&gt;"",$H144&lt;&gt;""),(N($H144)-N($I144))*IF(N($D144)=0,1,N($D144))*100,"")</f>
        <v/>
      </c>
      <c r="M144" s="42"/>
      <c r="N144" s="43" t="str">
        <f aca="false">IF($M144&lt;&gt;"",$M144,IF($L144&lt;&gt;"",$L144,""))</f>
        <v/>
      </c>
      <c r="O144" s="46"/>
      <c r="Q144" s="45" t="str">
        <f aca="false">IF(AND($M144&lt;&gt;"",$L144&lt;&gt;""),ABS($M144-$L144),"")</f>
        <v/>
      </c>
    </row>
    <row r="145" customFormat="false" ht="15" hidden="false" customHeight="true" outlineLevel="0" collapsed="false">
      <c r="B145" s="38"/>
      <c r="C145" s="38"/>
      <c r="D145" s="38"/>
      <c r="E145" s="39"/>
      <c r="F145" s="39"/>
      <c r="G145" s="40"/>
      <c r="H145" s="40"/>
      <c r="I145" s="40"/>
      <c r="J145" s="39"/>
      <c r="K145" s="38"/>
      <c r="L145" s="41" t="str">
        <f aca="false">IF(AND($K145="Closed",$B145&lt;&gt;"",$H145&lt;&gt;""),(N($H145)-N($I145))*IF(N($D145)=0,1,N($D145))*100,"")</f>
        <v/>
      </c>
      <c r="M145" s="42"/>
      <c r="N145" s="43" t="str">
        <f aca="false">IF($M145&lt;&gt;"",$M145,IF($L145&lt;&gt;"",$L145,""))</f>
        <v/>
      </c>
      <c r="O145" s="46"/>
      <c r="Q145" s="45" t="str">
        <f aca="false">IF(AND($M145&lt;&gt;"",$L145&lt;&gt;""),ABS($M145-$L145),"")</f>
        <v/>
      </c>
    </row>
    <row r="146" customFormat="false" ht="15" hidden="false" customHeight="true" outlineLevel="0" collapsed="false">
      <c r="B146" s="38"/>
      <c r="C146" s="38"/>
      <c r="D146" s="38"/>
      <c r="E146" s="39"/>
      <c r="F146" s="39"/>
      <c r="G146" s="40"/>
      <c r="H146" s="40"/>
      <c r="I146" s="40"/>
      <c r="J146" s="39"/>
      <c r="K146" s="38"/>
      <c r="L146" s="41" t="str">
        <f aca="false">IF(AND($K146="Closed",$B146&lt;&gt;"",$H146&lt;&gt;""),(N($H146)-N($I146))*IF(N($D146)=0,1,N($D146))*100,"")</f>
        <v/>
      </c>
      <c r="M146" s="42"/>
      <c r="N146" s="43" t="str">
        <f aca="false">IF($M146&lt;&gt;"",$M146,IF($L146&lt;&gt;"",$L146,""))</f>
        <v/>
      </c>
      <c r="O146" s="46"/>
      <c r="Q146" s="45" t="str">
        <f aca="false">IF(AND($M146&lt;&gt;"",$L146&lt;&gt;""),ABS($M146-$L146),"")</f>
        <v/>
      </c>
    </row>
    <row r="147" customFormat="false" ht="15" hidden="false" customHeight="true" outlineLevel="0" collapsed="false">
      <c r="B147" s="38"/>
      <c r="C147" s="38"/>
      <c r="D147" s="38"/>
      <c r="E147" s="39"/>
      <c r="F147" s="39"/>
      <c r="G147" s="40"/>
      <c r="H147" s="40"/>
      <c r="I147" s="40"/>
      <c r="J147" s="39"/>
      <c r="K147" s="38"/>
      <c r="L147" s="41" t="str">
        <f aca="false">IF(AND($K147="Closed",$B147&lt;&gt;"",$H147&lt;&gt;""),(N($H147)-N($I147))*IF(N($D147)=0,1,N($D147))*100,"")</f>
        <v/>
      </c>
      <c r="M147" s="42"/>
      <c r="N147" s="43" t="str">
        <f aca="false">IF($M147&lt;&gt;"",$M147,IF($L147&lt;&gt;"",$L147,""))</f>
        <v/>
      </c>
      <c r="O147" s="46"/>
      <c r="Q147" s="45" t="str">
        <f aca="false">IF(AND($M147&lt;&gt;"",$L147&lt;&gt;""),ABS($M147-$L147),"")</f>
        <v/>
      </c>
    </row>
    <row r="148" customFormat="false" ht="15" hidden="false" customHeight="true" outlineLevel="0" collapsed="false">
      <c r="B148" s="38"/>
      <c r="C148" s="38"/>
      <c r="D148" s="38"/>
      <c r="E148" s="39"/>
      <c r="F148" s="39"/>
      <c r="G148" s="40"/>
      <c r="H148" s="40"/>
      <c r="I148" s="40"/>
      <c r="J148" s="39"/>
      <c r="K148" s="38"/>
      <c r="L148" s="41" t="str">
        <f aca="false">IF(AND($K148="Closed",$B148&lt;&gt;"",$H148&lt;&gt;""),(N($H148)-N($I148))*IF(N($D148)=0,1,N($D148))*100,"")</f>
        <v/>
      </c>
      <c r="M148" s="42"/>
      <c r="N148" s="43" t="str">
        <f aca="false">IF($M148&lt;&gt;"",$M148,IF($L148&lt;&gt;"",$L148,""))</f>
        <v/>
      </c>
      <c r="O148" s="46"/>
      <c r="Q148" s="45" t="str">
        <f aca="false">IF(AND($M148&lt;&gt;"",$L148&lt;&gt;""),ABS($M148-$L148),"")</f>
        <v/>
      </c>
    </row>
    <row r="149" customFormat="false" ht="15" hidden="false" customHeight="true" outlineLevel="0" collapsed="false">
      <c r="B149" s="38"/>
      <c r="C149" s="38"/>
      <c r="D149" s="38"/>
      <c r="E149" s="39"/>
      <c r="F149" s="39"/>
      <c r="G149" s="40"/>
      <c r="H149" s="40"/>
      <c r="I149" s="40"/>
      <c r="J149" s="39"/>
      <c r="K149" s="38"/>
      <c r="L149" s="41" t="str">
        <f aca="false">IF(AND($K149="Closed",$B149&lt;&gt;"",$H149&lt;&gt;""),(N($H149)-N($I149))*IF(N($D149)=0,1,N($D149))*100,"")</f>
        <v/>
      </c>
      <c r="M149" s="42"/>
      <c r="N149" s="43" t="str">
        <f aca="false">IF($M149&lt;&gt;"",$M149,IF($L149&lt;&gt;"",$L149,""))</f>
        <v/>
      </c>
      <c r="O149" s="46"/>
      <c r="Q149" s="45" t="str">
        <f aca="false">IF(AND($M149&lt;&gt;"",$L149&lt;&gt;""),ABS($M149-$L149),"")</f>
        <v/>
      </c>
    </row>
    <row r="150" customFormat="false" ht="15" hidden="false" customHeight="true" outlineLevel="0" collapsed="false">
      <c r="B150" s="38"/>
      <c r="C150" s="38"/>
      <c r="D150" s="38"/>
      <c r="E150" s="39"/>
      <c r="F150" s="39"/>
      <c r="G150" s="40"/>
      <c r="H150" s="40"/>
      <c r="I150" s="40"/>
      <c r="J150" s="39"/>
      <c r="K150" s="38"/>
      <c r="L150" s="41" t="str">
        <f aca="false">IF(AND($K150="Closed",$B150&lt;&gt;"",$H150&lt;&gt;""),(N($H150)-N($I150))*IF(N($D150)=0,1,N($D150))*100,"")</f>
        <v/>
      </c>
      <c r="M150" s="42"/>
      <c r="N150" s="43" t="str">
        <f aca="false">IF($M150&lt;&gt;"",$M150,IF($L150&lt;&gt;"",$L150,""))</f>
        <v/>
      </c>
      <c r="O150" s="46"/>
      <c r="Q150" s="45" t="str">
        <f aca="false">IF(AND($M150&lt;&gt;"",$L150&lt;&gt;""),ABS($M150-$L150),"")</f>
        <v/>
      </c>
    </row>
    <row r="151" customFormat="false" ht="15" hidden="false" customHeight="true" outlineLevel="0" collapsed="false">
      <c r="B151" s="38"/>
      <c r="C151" s="38"/>
      <c r="D151" s="38"/>
      <c r="E151" s="39"/>
      <c r="F151" s="39"/>
      <c r="G151" s="40"/>
      <c r="H151" s="40"/>
      <c r="I151" s="40"/>
      <c r="J151" s="39"/>
      <c r="K151" s="38"/>
      <c r="L151" s="41" t="str">
        <f aca="false">IF(AND($K151="Closed",$B151&lt;&gt;"",$H151&lt;&gt;""),(N($H151)-N($I151))*IF(N($D151)=0,1,N($D151))*100,"")</f>
        <v/>
      </c>
      <c r="M151" s="42"/>
      <c r="N151" s="43" t="str">
        <f aca="false">IF($M151&lt;&gt;"",$M151,IF($L151&lt;&gt;"",$L151,""))</f>
        <v/>
      </c>
      <c r="O151" s="46"/>
      <c r="Q151" s="45" t="str">
        <f aca="false">IF(AND($M151&lt;&gt;"",$L151&lt;&gt;""),ABS($M151-$L151),"")</f>
        <v/>
      </c>
    </row>
    <row r="152" customFormat="false" ht="15" hidden="false" customHeight="true" outlineLevel="0" collapsed="false">
      <c r="B152" s="38"/>
      <c r="C152" s="38"/>
      <c r="D152" s="38"/>
      <c r="E152" s="39"/>
      <c r="F152" s="39"/>
      <c r="G152" s="40"/>
      <c r="H152" s="40"/>
      <c r="I152" s="40"/>
      <c r="J152" s="39"/>
      <c r="K152" s="38"/>
      <c r="L152" s="41" t="str">
        <f aca="false">IF(AND($K152="Closed",$B152&lt;&gt;"",$H152&lt;&gt;""),(N($H152)-N($I152))*IF(N($D152)=0,1,N($D152))*100,"")</f>
        <v/>
      </c>
      <c r="M152" s="42"/>
      <c r="N152" s="43" t="str">
        <f aca="false">IF($M152&lt;&gt;"",$M152,IF($L152&lt;&gt;"",$L152,""))</f>
        <v/>
      </c>
      <c r="O152" s="46"/>
      <c r="Q152" s="45" t="str">
        <f aca="false">IF(AND($M152&lt;&gt;"",$L152&lt;&gt;""),ABS($M152-$L152),"")</f>
        <v/>
      </c>
    </row>
    <row r="153" customFormat="false" ht="15" hidden="false" customHeight="true" outlineLevel="0" collapsed="false">
      <c r="B153" s="38"/>
      <c r="C153" s="38"/>
      <c r="D153" s="38"/>
      <c r="E153" s="39"/>
      <c r="F153" s="39"/>
      <c r="G153" s="40"/>
      <c r="H153" s="40"/>
      <c r="I153" s="40"/>
      <c r="J153" s="39"/>
      <c r="K153" s="38"/>
      <c r="L153" s="41" t="str">
        <f aca="false">IF(AND($K153="Closed",$B153&lt;&gt;"",$H153&lt;&gt;""),(N($H153)-N($I153))*IF(N($D153)=0,1,N($D153))*100,"")</f>
        <v/>
      </c>
      <c r="M153" s="42"/>
      <c r="N153" s="43" t="str">
        <f aca="false">IF($M153&lt;&gt;"",$M153,IF($L153&lt;&gt;"",$L153,""))</f>
        <v/>
      </c>
      <c r="O153" s="46"/>
      <c r="Q153" s="45" t="str">
        <f aca="false">IF(AND($M153&lt;&gt;"",$L153&lt;&gt;""),ABS($M153-$L153),"")</f>
        <v/>
      </c>
    </row>
    <row r="154" customFormat="false" ht="15" hidden="false" customHeight="true" outlineLevel="0" collapsed="false">
      <c r="B154" s="38"/>
      <c r="C154" s="38"/>
      <c r="D154" s="38"/>
      <c r="E154" s="39"/>
      <c r="F154" s="39"/>
      <c r="G154" s="40"/>
      <c r="H154" s="40"/>
      <c r="I154" s="40"/>
      <c r="J154" s="39"/>
      <c r="K154" s="38"/>
      <c r="L154" s="41" t="str">
        <f aca="false">IF(AND($K154="Closed",$B154&lt;&gt;"",$H154&lt;&gt;""),(N($H154)-N($I154))*IF(N($D154)=0,1,N($D154))*100,"")</f>
        <v/>
      </c>
      <c r="M154" s="42"/>
      <c r="N154" s="43" t="str">
        <f aca="false">IF($M154&lt;&gt;"",$M154,IF($L154&lt;&gt;"",$L154,""))</f>
        <v/>
      </c>
      <c r="O154" s="46"/>
      <c r="Q154" s="45" t="str">
        <f aca="false">IF(AND($M154&lt;&gt;"",$L154&lt;&gt;""),ABS($M154-$L154),"")</f>
        <v/>
      </c>
    </row>
    <row r="155" customFormat="false" ht="15" hidden="false" customHeight="true" outlineLevel="0" collapsed="false">
      <c r="B155" s="38"/>
      <c r="C155" s="38"/>
      <c r="D155" s="38"/>
      <c r="E155" s="39"/>
      <c r="F155" s="39"/>
      <c r="G155" s="40"/>
      <c r="H155" s="40"/>
      <c r="I155" s="40"/>
      <c r="J155" s="39"/>
      <c r="K155" s="38"/>
      <c r="L155" s="41" t="str">
        <f aca="false">IF(AND($K155="Closed",$B155&lt;&gt;"",$H155&lt;&gt;""),(N($H155)-N($I155))*IF(N($D155)=0,1,N($D155))*100,"")</f>
        <v/>
      </c>
      <c r="M155" s="42"/>
      <c r="N155" s="43" t="str">
        <f aca="false">IF($M155&lt;&gt;"",$M155,IF($L155&lt;&gt;"",$L155,""))</f>
        <v/>
      </c>
      <c r="O155" s="46"/>
      <c r="Q155" s="45" t="str">
        <f aca="false">IF(AND($M155&lt;&gt;"",$L155&lt;&gt;""),ABS($M155-$L155),"")</f>
        <v/>
      </c>
    </row>
    <row r="156" customFormat="false" ht="15" hidden="false" customHeight="true" outlineLevel="0" collapsed="false">
      <c r="B156" s="38"/>
      <c r="C156" s="38"/>
      <c r="D156" s="38"/>
      <c r="E156" s="39"/>
      <c r="F156" s="39"/>
      <c r="G156" s="40"/>
      <c r="H156" s="40"/>
      <c r="I156" s="40"/>
      <c r="J156" s="39"/>
      <c r="K156" s="38"/>
      <c r="L156" s="41" t="str">
        <f aca="false">IF(AND($K156="Closed",$B156&lt;&gt;"",$H156&lt;&gt;""),(N($H156)-N($I156))*IF(N($D156)=0,1,N($D156))*100,"")</f>
        <v/>
      </c>
      <c r="M156" s="42"/>
      <c r="N156" s="43" t="str">
        <f aca="false">IF($M156&lt;&gt;"",$M156,IF($L156&lt;&gt;"",$L156,""))</f>
        <v/>
      </c>
      <c r="O156" s="46"/>
      <c r="Q156" s="45" t="str">
        <f aca="false">IF(AND($M156&lt;&gt;"",$L156&lt;&gt;""),ABS($M156-$L156),"")</f>
        <v/>
      </c>
    </row>
    <row r="157" customFormat="false" ht="15" hidden="false" customHeight="true" outlineLevel="0" collapsed="false">
      <c r="B157" s="38"/>
      <c r="C157" s="38"/>
      <c r="D157" s="38"/>
      <c r="E157" s="39"/>
      <c r="F157" s="39"/>
      <c r="G157" s="40"/>
      <c r="H157" s="40"/>
      <c r="I157" s="40"/>
      <c r="J157" s="39"/>
      <c r="K157" s="38"/>
      <c r="L157" s="41" t="str">
        <f aca="false">IF(AND($K157="Closed",$B157&lt;&gt;"",$H157&lt;&gt;""),(N($H157)-N($I157))*IF(N($D157)=0,1,N($D157))*100,"")</f>
        <v/>
      </c>
      <c r="M157" s="42"/>
      <c r="N157" s="43" t="str">
        <f aca="false">IF($M157&lt;&gt;"",$M157,IF($L157&lt;&gt;"",$L157,""))</f>
        <v/>
      </c>
      <c r="O157" s="46"/>
      <c r="Q157" s="45" t="str">
        <f aca="false">IF(AND($M157&lt;&gt;"",$L157&lt;&gt;""),ABS($M157-$L157),"")</f>
        <v/>
      </c>
    </row>
    <row r="158" customFormat="false" ht="15" hidden="false" customHeight="true" outlineLevel="0" collapsed="false">
      <c r="B158" s="38"/>
      <c r="C158" s="38"/>
      <c r="D158" s="38"/>
      <c r="E158" s="39"/>
      <c r="F158" s="39"/>
      <c r="G158" s="40"/>
      <c r="H158" s="40"/>
      <c r="I158" s="40"/>
      <c r="J158" s="39"/>
      <c r="K158" s="38"/>
      <c r="L158" s="41" t="str">
        <f aca="false">IF(AND($K158="Closed",$B158&lt;&gt;"",$H158&lt;&gt;""),(N($H158)-N($I158))*IF(N($D158)=0,1,N($D158))*100,"")</f>
        <v/>
      </c>
      <c r="M158" s="42"/>
      <c r="N158" s="43" t="str">
        <f aca="false">IF($M158&lt;&gt;"",$M158,IF($L158&lt;&gt;"",$L158,""))</f>
        <v/>
      </c>
      <c r="O158" s="46"/>
      <c r="Q158" s="45" t="str">
        <f aca="false">IF(AND($M158&lt;&gt;"",$L158&lt;&gt;""),ABS($M158-$L158),"")</f>
        <v/>
      </c>
    </row>
    <row r="159" customFormat="false" ht="15" hidden="false" customHeight="true" outlineLevel="0" collapsed="false">
      <c r="B159" s="38"/>
      <c r="C159" s="38"/>
      <c r="D159" s="38"/>
      <c r="E159" s="39"/>
      <c r="F159" s="39"/>
      <c r="G159" s="40"/>
      <c r="H159" s="40"/>
      <c r="I159" s="40"/>
      <c r="J159" s="39"/>
      <c r="K159" s="38"/>
      <c r="L159" s="41" t="str">
        <f aca="false">IF(AND($K159="Closed",$B159&lt;&gt;"",$H159&lt;&gt;""),(N($H159)-N($I159))*IF(N($D159)=0,1,N($D159))*100,"")</f>
        <v/>
      </c>
      <c r="M159" s="42"/>
      <c r="N159" s="43" t="str">
        <f aca="false">IF($M159&lt;&gt;"",$M159,IF($L159&lt;&gt;"",$L159,""))</f>
        <v/>
      </c>
      <c r="O159" s="46"/>
      <c r="Q159" s="45" t="str">
        <f aca="false">IF(AND($M159&lt;&gt;"",$L159&lt;&gt;""),ABS($M159-$L159),"")</f>
        <v/>
      </c>
    </row>
    <row r="160" customFormat="false" ht="15" hidden="false" customHeight="true" outlineLevel="0" collapsed="false">
      <c r="B160" s="38"/>
      <c r="C160" s="38"/>
      <c r="D160" s="38"/>
      <c r="E160" s="39"/>
      <c r="F160" s="39"/>
      <c r="G160" s="40"/>
      <c r="H160" s="40"/>
      <c r="I160" s="40"/>
      <c r="J160" s="39"/>
      <c r="K160" s="38"/>
      <c r="L160" s="41" t="str">
        <f aca="false">IF(AND($K160="Closed",$B160&lt;&gt;"",$H160&lt;&gt;""),(N($H160)-N($I160))*IF(N($D160)=0,1,N($D160))*100,"")</f>
        <v/>
      </c>
      <c r="M160" s="42"/>
      <c r="N160" s="43" t="str">
        <f aca="false">IF($M160&lt;&gt;"",$M160,IF($L160&lt;&gt;"",$L160,""))</f>
        <v/>
      </c>
      <c r="O160" s="46"/>
      <c r="Q160" s="45" t="str">
        <f aca="false">IF(AND($M160&lt;&gt;"",$L160&lt;&gt;""),ABS($M160-$L160),"")</f>
        <v/>
      </c>
    </row>
    <row r="161" customFormat="false" ht="15" hidden="false" customHeight="true" outlineLevel="0" collapsed="false">
      <c r="B161" s="38"/>
      <c r="C161" s="38"/>
      <c r="D161" s="38"/>
      <c r="E161" s="39"/>
      <c r="F161" s="39"/>
      <c r="G161" s="40"/>
      <c r="H161" s="40"/>
      <c r="I161" s="40"/>
      <c r="J161" s="39"/>
      <c r="K161" s="38"/>
      <c r="L161" s="41" t="str">
        <f aca="false">IF(AND($K161="Closed",$B161&lt;&gt;"",$H161&lt;&gt;""),(N($H161)-N($I161))*IF(N($D161)=0,1,N($D161))*100,"")</f>
        <v/>
      </c>
      <c r="M161" s="42"/>
      <c r="N161" s="43" t="str">
        <f aca="false">IF($M161&lt;&gt;"",$M161,IF($L161&lt;&gt;"",$L161,""))</f>
        <v/>
      </c>
      <c r="O161" s="46"/>
      <c r="Q161" s="45" t="str">
        <f aca="false">IF(AND($M161&lt;&gt;"",$L161&lt;&gt;""),ABS($M161-$L161),"")</f>
        <v/>
      </c>
    </row>
    <row r="162" customFormat="false" ht="15" hidden="false" customHeight="true" outlineLevel="0" collapsed="false">
      <c r="B162" s="38"/>
      <c r="C162" s="38"/>
      <c r="D162" s="38"/>
      <c r="E162" s="39"/>
      <c r="F162" s="39"/>
      <c r="G162" s="40"/>
      <c r="H162" s="40"/>
      <c r="I162" s="40"/>
      <c r="J162" s="39"/>
      <c r="K162" s="38"/>
      <c r="L162" s="41" t="str">
        <f aca="false">IF(AND($K162="Closed",$B162&lt;&gt;"",$H162&lt;&gt;""),(N($H162)-N($I162))*IF(N($D162)=0,1,N($D162))*100,"")</f>
        <v/>
      </c>
      <c r="M162" s="42"/>
      <c r="N162" s="43" t="str">
        <f aca="false">IF($M162&lt;&gt;"",$M162,IF($L162&lt;&gt;"",$L162,""))</f>
        <v/>
      </c>
      <c r="O162" s="46"/>
      <c r="Q162" s="45" t="str">
        <f aca="false">IF(AND($M162&lt;&gt;"",$L162&lt;&gt;""),ABS($M162-$L162),"")</f>
        <v/>
      </c>
    </row>
    <row r="163" customFormat="false" ht="15" hidden="false" customHeight="true" outlineLevel="0" collapsed="false">
      <c r="B163" s="38"/>
      <c r="C163" s="38"/>
      <c r="D163" s="38"/>
      <c r="E163" s="39"/>
      <c r="F163" s="39"/>
      <c r="G163" s="40"/>
      <c r="H163" s="40"/>
      <c r="I163" s="40"/>
      <c r="J163" s="39"/>
      <c r="K163" s="38"/>
      <c r="L163" s="41" t="str">
        <f aca="false">IF(AND($K163="Closed",$B163&lt;&gt;"",$H163&lt;&gt;""),(N($H163)-N($I163))*IF(N($D163)=0,1,N($D163))*100,"")</f>
        <v/>
      </c>
      <c r="M163" s="42"/>
      <c r="N163" s="43" t="str">
        <f aca="false">IF($M163&lt;&gt;"",$M163,IF($L163&lt;&gt;"",$L163,""))</f>
        <v/>
      </c>
      <c r="O163" s="46"/>
      <c r="Q163" s="45" t="str">
        <f aca="false">IF(AND($M163&lt;&gt;"",$L163&lt;&gt;""),ABS($M163-$L163),"")</f>
        <v/>
      </c>
    </row>
    <row r="164" customFormat="false" ht="15" hidden="false" customHeight="true" outlineLevel="0" collapsed="false">
      <c r="B164" s="38"/>
      <c r="C164" s="38"/>
      <c r="D164" s="38"/>
      <c r="E164" s="39"/>
      <c r="F164" s="39"/>
      <c r="G164" s="40"/>
      <c r="H164" s="40"/>
      <c r="I164" s="40"/>
      <c r="J164" s="39"/>
      <c r="K164" s="38"/>
      <c r="L164" s="41" t="str">
        <f aca="false">IF(AND($K164="Closed",$B164&lt;&gt;"",$H164&lt;&gt;""),(N($H164)-N($I164))*IF(N($D164)=0,1,N($D164))*100,"")</f>
        <v/>
      </c>
      <c r="M164" s="42"/>
      <c r="N164" s="43" t="str">
        <f aca="false">IF($M164&lt;&gt;"",$M164,IF($L164&lt;&gt;"",$L164,""))</f>
        <v/>
      </c>
      <c r="O164" s="46"/>
      <c r="Q164" s="45" t="str">
        <f aca="false">IF(AND($M164&lt;&gt;"",$L164&lt;&gt;""),ABS($M164-$L164),"")</f>
        <v/>
      </c>
    </row>
    <row r="165" customFormat="false" ht="15" hidden="false" customHeight="true" outlineLevel="0" collapsed="false">
      <c r="B165" s="38"/>
      <c r="C165" s="38"/>
      <c r="D165" s="38"/>
      <c r="E165" s="39"/>
      <c r="F165" s="39"/>
      <c r="G165" s="40"/>
      <c r="H165" s="40"/>
      <c r="I165" s="40"/>
      <c r="J165" s="39"/>
      <c r="K165" s="38"/>
      <c r="L165" s="41" t="str">
        <f aca="false">IF(AND($K165="Closed",$B165&lt;&gt;"",$H165&lt;&gt;""),(N($H165)-N($I165))*IF(N($D165)=0,1,N($D165))*100,"")</f>
        <v/>
      </c>
      <c r="M165" s="42"/>
      <c r="N165" s="43" t="str">
        <f aca="false">IF($M165&lt;&gt;"",$M165,IF($L165&lt;&gt;"",$L165,""))</f>
        <v/>
      </c>
      <c r="O165" s="46"/>
      <c r="Q165" s="45" t="str">
        <f aca="false">IF(AND($M165&lt;&gt;"",$L165&lt;&gt;""),ABS($M165-$L165),"")</f>
        <v/>
      </c>
    </row>
    <row r="166" customFormat="false" ht="15" hidden="false" customHeight="true" outlineLevel="0" collapsed="false">
      <c r="B166" s="38"/>
      <c r="C166" s="38"/>
      <c r="D166" s="38"/>
      <c r="E166" s="39"/>
      <c r="F166" s="39"/>
      <c r="G166" s="40"/>
      <c r="H166" s="40"/>
      <c r="I166" s="40"/>
      <c r="J166" s="39"/>
      <c r="K166" s="38"/>
      <c r="L166" s="41" t="str">
        <f aca="false">IF(AND($K166="Closed",$B166&lt;&gt;"",$H166&lt;&gt;""),(N($H166)-N($I166))*IF(N($D166)=0,1,N($D166))*100,"")</f>
        <v/>
      </c>
      <c r="M166" s="42"/>
      <c r="N166" s="43" t="str">
        <f aca="false">IF($M166&lt;&gt;"",$M166,IF($L166&lt;&gt;"",$L166,""))</f>
        <v/>
      </c>
      <c r="O166" s="46"/>
      <c r="Q166" s="45" t="str">
        <f aca="false">IF(AND($M166&lt;&gt;"",$L166&lt;&gt;""),ABS($M166-$L166),"")</f>
        <v/>
      </c>
    </row>
    <row r="167" customFormat="false" ht="15" hidden="false" customHeight="true" outlineLevel="0" collapsed="false">
      <c r="B167" s="38"/>
      <c r="C167" s="38"/>
      <c r="D167" s="38"/>
      <c r="E167" s="39"/>
      <c r="F167" s="39"/>
      <c r="G167" s="40"/>
      <c r="H167" s="40"/>
      <c r="I167" s="40"/>
      <c r="J167" s="39"/>
      <c r="K167" s="38"/>
      <c r="L167" s="41" t="str">
        <f aca="false">IF(AND($K167="Closed",$B167&lt;&gt;"",$H167&lt;&gt;""),(N($H167)-N($I167))*IF(N($D167)=0,1,N($D167))*100,"")</f>
        <v/>
      </c>
      <c r="M167" s="42"/>
      <c r="N167" s="43" t="str">
        <f aca="false">IF($M167&lt;&gt;"",$M167,IF($L167&lt;&gt;"",$L167,""))</f>
        <v/>
      </c>
      <c r="O167" s="46"/>
      <c r="Q167" s="45" t="str">
        <f aca="false">IF(AND($M167&lt;&gt;"",$L167&lt;&gt;""),ABS($M167-$L167),"")</f>
        <v/>
      </c>
    </row>
    <row r="168" customFormat="false" ht="15" hidden="false" customHeight="true" outlineLevel="0" collapsed="false">
      <c r="B168" s="38"/>
      <c r="C168" s="38"/>
      <c r="D168" s="38"/>
      <c r="E168" s="39"/>
      <c r="F168" s="39"/>
      <c r="G168" s="40"/>
      <c r="H168" s="40"/>
      <c r="I168" s="40"/>
      <c r="J168" s="39"/>
      <c r="K168" s="38"/>
      <c r="L168" s="41" t="str">
        <f aca="false">IF(AND($K168="Closed",$B168&lt;&gt;"",$H168&lt;&gt;""),(N($H168)-N($I168))*IF(N($D168)=0,1,N($D168))*100,"")</f>
        <v/>
      </c>
      <c r="M168" s="42"/>
      <c r="N168" s="43" t="str">
        <f aca="false">IF($M168&lt;&gt;"",$M168,IF($L168&lt;&gt;"",$L168,""))</f>
        <v/>
      </c>
      <c r="O168" s="46"/>
      <c r="Q168" s="45" t="str">
        <f aca="false">IF(AND($M168&lt;&gt;"",$L168&lt;&gt;""),ABS($M168-$L168),"")</f>
        <v/>
      </c>
    </row>
    <row r="169" customFormat="false" ht="15" hidden="false" customHeight="true" outlineLevel="0" collapsed="false">
      <c r="B169" s="38"/>
      <c r="C169" s="38"/>
      <c r="D169" s="38"/>
      <c r="E169" s="39"/>
      <c r="F169" s="39"/>
      <c r="G169" s="40"/>
      <c r="H169" s="40"/>
      <c r="I169" s="40"/>
      <c r="J169" s="39"/>
      <c r="K169" s="38"/>
      <c r="L169" s="41" t="str">
        <f aca="false">IF(AND($K169="Closed",$B169&lt;&gt;"",$H169&lt;&gt;""),(N($H169)-N($I169))*IF(N($D169)=0,1,N($D169))*100,"")</f>
        <v/>
      </c>
      <c r="M169" s="42"/>
      <c r="N169" s="43" t="str">
        <f aca="false">IF($M169&lt;&gt;"",$M169,IF($L169&lt;&gt;"",$L169,""))</f>
        <v/>
      </c>
      <c r="O169" s="46"/>
      <c r="Q169" s="45" t="str">
        <f aca="false">IF(AND($M169&lt;&gt;"",$L169&lt;&gt;""),ABS($M169-$L169),"")</f>
        <v/>
      </c>
    </row>
    <row r="170" customFormat="false" ht="15" hidden="false" customHeight="true" outlineLevel="0" collapsed="false">
      <c r="B170" s="38"/>
      <c r="C170" s="38"/>
      <c r="D170" s="38"/>
      <c r="E170" s="39"/>
      <c r="F170" s="39"/>
      <c r="G170" s="40"/>
      <c r="H170" s="40"/>
      <c r="I170" s="40"/>
      <c r="J170" s="39"/>
      <c r="K170" s="38"/>
      <c r="L170" s="41" t="str">
        <f aca="false">IF(AND($K170="Closed",$B170&lt;&gt;"",$H170&lt;&gt;""),(N($H170)-N($I170))*IF(N($D170)=0,1,N($D170))*100,"")</f>
        <v/>
      </c>
      <c r="M170" s="42"/>
      <c r="N170" s="43" t="str">
        <f aca="false">IF($M170&lt;&gt;"",$M170,IF($L170&lt;&gt;"",$L170,""))</f>
        <v/>
      </c>
      <c r="O170" s="46"/>
      <c r="Q170" s="45" t="str">
        <f aca="false">IF(AND($M170&lt;&gt;"",$L170&lt;&gt;""),ABS($M170-$L170),"")</f>
        <v/>
      </c>
    </row>
    <row r="171" customFormat="false" ht="15" hidden="false" customHeight="true" outlineLevel="0" collapsed="false">
      <c r="B171" s="38"/>
      <c r="C171" s="38"/>
      <c r="D171" s="38"/>
      <c r="E171" s="39"/>
      <c r="F171" s="39"/>
      <c r="G171" s="40"/>
      <c r="H171" s="40"/>
      <c r="I171" s="40"/>
      <c r="J171" s="39"/>
      <c r="K171" s="38"/>
      <c r="L171" s="41" t="str">
        <f aca="false">IF(AND($K171="Closed",$B171&lt;&gt;"",$H171&lt;&gt;""),(N($H171)-N($I171))*IF(N($D171)=0,1,N($D171))*100,"")</f>
        <v/>
      </c>
      <c r="M171" s="42"/>
      <c r="N171" s="43" t="str">
        <f aca="false">IF($M171&lt;&gt;"",$M171,IF($L171&lt;&gt;"",$L171,""))</f>
        <v/>
      </c>
      <c r="O171" s="46"/>
      <c r="Q171" s="45" t="str">
        <f aca="false">IF(AND($M171&lt;&gt;"",$L171&lt;&gt;""),ABS($M171-$L171),"")</f>
        <v/>
      </c>
    </row>
    <row r="172" customFormat="false" ht="15" hidden="false" customHeight="true" outlineLevel="0" collapsed="false">
      <c r="B172" s="38"/>
      <c r="C172" s="38"/>
      <c r="D172" s="38"/>
      <c r="E172" s="39"/>
      <c r="F172" s="39"/>
      <c r="G172" s="40"/>
      <c r="H172" s="40"/>
      <c r="I172" s="40"/>
      <c r="J172" s="39"/>
      <c r="K172" s="38"/>
      <c r="L172" s="41" t="str">
        <f aca="false">IF(AND($K172="Closed",$B172&lt;&gt;"",$H172&lt;&gt;""),(N($H172)-N($I172))*IF(N($D172)=0,1,N($D172))*100,"")</f>
        <v/>
      </c>
      <c r="M172" s="42"/>
      <c r="N172" s="43" t="str">
        <f aca="false">IF($M172&lt;&gt;"",$M172,IF($L172&lt;&gt;"",$L172,""))</f>
        <v/>
      </c>
      <c r="O172" s="46"/>
      <c r="Q172" s="45" t="str">
        <f aca="false">IF(AND($M172&lt;&gt;"",$L172&lt;&gt;""),ABS($M172-$L172),"")</f>
        <v/>
      </c>
    </row>
    <row r="173" customFormat="false" ht="15" hidden="false" customHeight="true" outlineLevel="0" collapsed="false">
      <c r="B173" s="38"/>
      <c r="C173" s="38"/>
      <c r="D173" s="38"/>
      <c r="E173" s="39"/>
      <c r="F173" s="39"/>
      <c r="G173" s="40"/>
      <c r="H173" s="40"/>
      <c r="I173" s="40"/>
      <c r="J173" s="39"/>
      <c r="K173" s="38"/>
      <c r="L173" s="41" t="str">
        <f aca="false">IF(AND($K173="Closed",$B173&lt;&gt;"",$H173&lt;&gt;""),(N($H173)-N($I173))*IF(N($D173)=0,1,N($D173))*100,"")</f>
        <v/>
      </c>
      <c r="M173" s="42"/>
      <c r="N173" s="43" t="str">
        <f aca="false">IF($M173&lt;&gt;"",$M173,IF($L173&lt;&gt;"",$L173,""))</f>
        <v/>
      </c>
      <c r="O173" s="46"/>
      <c r="Q173" s="45" t="str">
        <f aca="false">IF(AND($M173&lt;&gt;"",$L173&lt;&gt;""),ABS($M173-$L173),"")</f>
        <v/>
      </c>
    </row>
    <row r="174" customFormat="false" ht="15" hidden="false" customHeight="true" outlineLevel="0" collapsed="false">
      <c r="B174" s="38"/>
      <c r="C174" s="38"/>
      <c r="D174" s="38"/>
      <c r="E174" s="39"/>
      <c r="F174" s="39"/>
      <c r="G174" s="40"/>
      <c r="H174" s="40"/>
      <c r="I174" s="40"/>
      <c r="J174" s="39"/>
      <c r="K174" s="38"/>
      <c r="L174" s="41" t="str">
        <f aca="false">IF(AND($K174="Closed",$B174&lt;&gt;"",$H174&lt;&gt;""),(N($H174)-N($I174))*IF(N($D174)=0,1,N($D174))*100,"")</f>
        <v/>
      </c>
      <c r="M174" s="42"/>
      <c r="N174" s="43" t="str">
        <f aca="false">IF($M174&lt;&gt;"",$M174,IF($L174&lt;&gt;"",$L174,""))</f>
        <v/>
      </c>
      <c r="O174" s="46"/>
      <c r="Q174" s="45" t="str">
        <f aca="false">IF(AND($M174&lt;&gt;"",$L174&lt;&gt;""),ABS($M174-$L174),"")</f>
        <v/>
      </c>
    </row>
    <row r="175" customFormat="false" ht="15" hidden="false" customHeight="true" outlineLevel="0" collapsed="false">
      <c r="B175" s="38"/>
      <c r="C175" s="38"/>
      <c r="D175" s="38"/>
      <c r="E175" s="39"/>
      <c r="F175" s="39"/>
      <c r="G175" s="40"/>
      <c r="H175" s="40"/>
      <c r="I175" s="40"/>
      <c r="J175" s="39"/>
      <c r="K175" s="38"/>
      <c r="L175" s="41" t="str">
        <f aca="false">IF(AND($K175="Closed",$B175&lt;&gt;"",$H175&lt;&gt;""),(N($H175)-N($I175))*IF(N($D175)=0,1,N($D175))*100,"")</f>
        <v/>
      </c>
      <c r="M175" s="42"/>
      <c r="N175" s="43" t="str">
        <f aca="false">IF($M175&lt;&gt;"",$M175,IF($L175&lt;&gt;"",$L175,""))</f>
        <v/>
      </c>
      <c r="O175" s="46"/>
      <c r="Q175" s="45" t="str">
        <f aca="false">IF(AND($M175&lt;&gt;"",$L175&lt;&gt;""),ABS($M175-$L175),"")</f>
        <v/>
      </c>
    </row>
    <row r="176" customFormat="false" ht="15" hidden="false" customHeight="true" outlineLevel="0" collapsed="false">
      <c r="B176" s="38"/>
      <c r="C176" s="38"/>
      <c r="D176" s="38"/>
      <c r="E176" s="39"/>
      <c r="F176" s="39"/>
      <c r="G176" s="40"/>
      <c r="H176" s="40"/>
      <c r="I176" s="40"/>
      <c r="J176" s="39"/>
      <c r="K176" s="38"/>
      <c r="L176" s="41" t="str">
        <f aca="false">IF(AND($K176="Closed",$B176&lt;&gt;"",$H176&lt;&gt;""),(N($H176)-N($I176))*IF(N($D176)=0,1,N($D176))*100,"")</f>
        <v/>
      </c>
      <c r="M176" s="42"/>
      <c r="N176" s="43" t="str">
        <f aca="false">IF($M176&lt;&gt;"",$M176,IF($L176&lt;&gt;"",$L176,""))</f>
        <v/>
      </c>
      <c r="O176" s="46"/>
      <c r="Q176" s="45" t="str">
        <f aca="false">IF(AND($M176&lt;&gt;"",$L176&lt;&gt;""),ABS($M176-$L176),"")</f>
        <v/>
      </c>
    </row>
    <row r="177" customFormat="false" ht="15" hidden="false" customHeight="true" outlineLevel="0" collapsed="false">
      <c r="B177" s="38"/>
      <c r="C177" s="38"/>
      <c r="D177" s="38"/>
      <c r="E177" s="39"/>
      <c r="F177" s="39"/>
      <c r="G177" s="40"/>
      <c r="H177" s="40"/>
      <c r="I177" s="40"/>
      <c r="J177" s="39"/>
      <c r="K177" s="38"/>
      <c r="L177" s="41" t="str">
        <f aca="false">IF(AND($K177="Closed",$B177&lt;&gt;"",$H177&lt;&gt;""),(N($H177)-N($I177))*IF(N($D177)=0,1,N($D177))*100,"")</f>
        <v/>
      </c>
      <c r="M177" s="42"/>
      <c r="N177" s="43" t="str">
        <f aca="false">IF($M177&lt;&gt;"",$M177,IF($L177&lt;&gt;"",$L177,""))</f>
        <v/>
      </c>
      <c r="O177" s="46"/>
      <c r="Q177" s="45" t="str">
        <f aca="false">IF(AND($M177&lt;&gt;"",$L177&lt;&gt;""),ABS($M177-$L177),"")</f>
        <v/>
      </c>
    </row>
    <row r="178" customFormat="false" ht="15" hidden="false" customHeight="true" outlineLevel="0" collapsed="false">
      <c r="B178" s="38"/>
      <c r="C178" s="38"/>
      <c r="D178" s="38"/>
      <c r="E178" s="39"/>
      <c r="F178" s="39"/>
      <c r="G178" s="40"/>
      <c r="H178" s="40"/>
      <c r="I178" s="40"/>
      <c r="J178" s="39"/>
      <c r="K178" s="38"/>
      <c r="L178" s="41" t="str">
        <f aca="false">IF(AND($K178="Closed",$B178&lt;&gt;"",$H178&lt;&gt;""),(N($H178)-N($I178))*IF(N($D178)=0,1,N($D178))*100,"")</f>
        <v/>
      </c>
      <c r="M178" s="42"/>
      <c r="N178" s="43" t="str">
        <f aca="false">IF($M178&lt;&gt;"",$M178,IF($L178&lt;&gt;"",$L178,""))</f>
        <v/>
      </c>
      <c r="O178" s="46"/>
      <c r="Q178" s="45" t="str">
        <f aca="false">IF(AND($M178&lt;&gt;"",$L178&lt;&gt;""),ABS($M178-$L178),"")</f>
        <v/>
      </c>
    </row>
    <row r="179" customFormat="false" ht="15" hidden="false" customHeight="true" outlineLevel="0" collapsed="false">
      <c r="B179" s="38"/>
      <c r="C179" s="38"/>
      <c r="D179" s="38"/>
      <c r="E179" s="39"/>
      <c r="F179" s="39"/>
      <c r="G179" s="40"/>
      <c r="H179" s="40"/>
      <c r="I179" s="40"/>
      <c r="J179" s="39"/>
      <c r="K179" s="38"/>
      <c r="L179" s="41" t="str">
        <f aca="false">IF(AND($K179="Closed",$B179&lt;&gt;"",$H179&lt;&gt;""),(N($H179)-N($I179))*IF(N($D179)=0,1,N($D179))*100,"")</f>
        <v/>
      </c>
      <c r="M179" s="42"/>
      <c r="N179" s="43" t="str">
        <f aca="false">IF($M179&lt;&gt;"",$M179,IF($L179&lt;&gt;"",$L179,""))</f>
        <v/>
      </c>
      <c r="O179" s="46"/>
      <c r="Q179" s="45" t="str">
        <f aca="false">IF(AND($M179&lt;&gt;"",$L179&lt;&gt;""),ABS($M179-$L179),"")</f>
        <v/>
      </c>
    </row>
    <row r="180" customFormat="false" ht="15" hidden="false" customHeight="true" outlineLevel="0" collapsed="false">
      <c r="B180" s="38"/>
      <c r="C180" s="38"/>
      <c r="D180" s="38"/>
      <c r="E180" s="39"/>
      <c r="F180" s="39"/>
      <c r="G180" s="40"/>
      <c r="H180" s="40"/>
      <c r="I180" s="40"/>
      <c r="J180" s="39"/>
      <c r="K180" s="38"/>
      <c r="L180" s="41" t="str">
        <f aca="false">IF(AND($K180="Closed",$B180&lt;&gt;"",$H180&lt;&gt;""),(N($H180)-N($I180))*IF(N($D180)=0,1,N($D180))*100,"")</f>
        <v/>
      </c>
      <c r="M180" s="42"/>
      <c r="N180" s="43" t="str">
        <f aca="false">IF($M180&lt;&gt;"",$M180,IF($L180&lt;&gt;"",$L180,""))</f>
        <v/>
      </c>
      <c r="O180" s="46"/>
      <c r="Q180" s="45" t="str">
        <f aca="false">IF(AND($M180&lt;&gt;"",$L180&lt;&gt;""),ABS($M180-$L180),"")</f>
        <v/>
      </c>
    </row>
    <row r="181" customFormat="false" ht="15" hidden="false" customHeight="true" outlineLevel="0" collapsed="false">
      <c r="B181" s="38"/>
      <c r="C181" s="38"/>
      <c r="D181" s="38"/>
      <c r="E181" s="39"/>
      <c r="F181" s="39"/>
      <c r="G181" s="40"/>
      <c r="H181" s="40"/>
      <c r="I181" s="40"/>
      <c r="J181" s="39"/>
      <c r="K181" s="38"/>
      <c r="L181" s="41" t="str">
        <f aca="false">IF(AND($K181="Closed",$B181&lt;&gt;"",$H181&lt;&gt;""),(N($H181)-N($I181))*IF(N($D181)=0,1,N($D181))*100,"")</f>
        <v/>
      </c>
      <c r="M181" s="42"/>
      <c r="N181" s="43" t="str">
        <f aca="false">IF($M181&lt;&gt;"",$M181,IF($L181&lt;&gt;"",$L181,""))</f>
        <v/>
      </c>
      <c r="O181" s="46"/>
      <c r="Q181" s="45" t="str">
        <f aca="false">IF(AND($M181&lt;&gt;"",$L181&lt;&gt;""),ABS($M181-$L181),"")</f>
        <v/>
      </c>
    </row>
    <row r="182" customFormat="false" ht="15" hidden="false" customHeight="true" outlineLevel="0" collapsed="false">
      <c r="B182" s="38"/>
      <c r="C182" s="38"/>
      <c r="D182" s="38"/>
      <c r="E182" s="39"/>
      <c r="F182" s="39"/>
      <c r="G182" s="40"/>
      <c r="H182" s="40"/>
      <c r="I182" s="40"/>
      <c r="J182" s="39"/>
      <c r="K182" s="38"/>
      <c r="L182" s="41" t="str">
        <f aca="false">IF(AND($K182="Closed",$B182&lt;&gt;"",$H182&lt;&gt;""),(N($H182)-N($I182))*IF(N($D182)=0,1,N($D182))*100,"")</f>
        <v/>
      </c>
      <c r="M182" s="42"/>
      <c r="N182" s="43" t="str">
        <f aca="false">IF($M182&lt;&gt;"",$M182,IF($L182&lt;&gt;"",$L182,""))</f>
        <v/>
      </c>
      <c r="O182" s="46"/>
      <c r="Q182" s="45" t="str">
        <f aca="false">IF(AND($M182&lt;&gt;"",$L182&lt;&gt;""),ABS($M182-$L182),"")</f>
        <v/>
      </c>
    </row>
    <row r="183" customFormat="false" ht="15" hidden="false" customHeight="true" outlineLevel="0" collapsed="false">
      <c r="B183" s="38"/>
      <c r="C183" s="38"/>
      <c r="D183" s="38"/>
      <c r="E183" s="39"/>
      <c r="F183" s="39"/>
      <c r="G183" s="40"/>
      <c r="H183" s="40"/>
      <c r="I183" s="40"/>
      <c r="J183" s="39"/>
      <c r="K183" s="38"/>
      <c r="L183" s="41" t="str">
        <f aca="false">IF(AND($K183="Closed",$B183&lt;&gt;"",$H183&lt;&gt;""),(N($H183)-N($I183))*IF(N($D183)=0,1,N($D183))*100,"")</f>
        <v/>
      </c>
      <c r="M183" s="42"/>
      <c r="N183" s="43" t="str">
        <f aca="false">IF($M183&lt;&gt;"",$M183,IF($L183&lt;&gt;"",$L183,""))</f>
        <v/>
      </c>
      <c r="O183" s="46"/>
      <c r="Q183" s="45" t="str">
        <f aca="false">IF(AND($M183&lt;&gt;"",$L183&lt;&gt;""),ABS($M183-$L183),"")</f>
        <v/>
      </c>
    </row>
    <row r="184" customFormat="false" ht="15" hidden="false" customHeight="true" outlineLevel="0" collapsed="false">
      <c r="B184" s="38"/>
      <c r="C184" s="38"/>
      <c r="D184" s="38"/>
      <c r="E184" s="39"/>
      <c r="F184" s="39"/>
      <c r="G184" s="40"/>
      <c r="H184" s="40"/>
      <c r="I184" s="40"/>
      <c r="J184" s="39"/>
      <c r="K184" s="38"/>
      <c r="L184" s="41" t="str">
        <f aca="false">IF(AND($K184="Closed",$B184&lt;&gt;"",$H184&lt;&gt;""),(N($H184)-N($I184))*IF(N($D184)=0,1,N($D184))*100,"")</f>
        <v/>
      </c>
      <c r="M184" s="42"/>
      <c r="N184" s="43" t="str">
        <f aca="false">IF($M184&lt;&gt;"",$M184,IF($L184&lt;&gt;"",$L184,""))</f>
        <v/>
      </c>
      <c r="O184" s="46"/>
      <c r="Q184" s="45" t="str">
        <f aca="false">IF(AND($M184&lt;&gt;"",$L184&lt;&gt;""),ABS($M184-$L184),"")</f>
        <v/>
      </c>
    </row>
    <row r="185" customFormat="false" ht="15" hidden="false" customHeight="true" outlineLevel="0" collapsed="false">
      <c r="B185" s="38"/>
      <c r="C185" s="38"/>
      <c r="D185" s="38"/>
      <c r="E185" s="39"/>
      <c r="F185" s="39"/>
      <c r="G185" s="40"/>
      <c r="H185" s="40"/>
      <c r="I185" s="40"/>
      <c r="J185" s="39"/>
      <c r="K185" s="38"/>
      <c r="L185" s="41" t="str">
        <f aca="false">IF(AND($K185="Closed",$B185&lt;&gt;"",$H185&lt;&gt;""),(N($H185)-N($I185))*IF(N($D185)=0,1,N($D185))*100,"")</f>
        <v/>
      </c>
      <c r="M185" s="42"/>
      <c r="N185" s="43" t="str">
        <f aca="false">IF($M185&lt;&gt;"",$M185,IF($L185&lt;&gt;"",$L185,""))</f>
        <v/>
      </c>
      <c r="O185" s="46"/>
      <c r="Q185" s="45" t="str">
        <f aca="false">IF(AND($M185&lt;&gt;"",$L185&lt;&gt;""),ABS($M185-$L185),"")</f>
        <v/>
      </c>
    </row>
    <row r="186" customFormat="false" ht="15" hidden="false" customHeight="true" outlineLevel="0" collapsed="false">
      <c r="B186" s="38"/>
      <c r="C186" s="38"/>
      <c r="D186" s="38"/>
      <c r="E186" s="39"/>
      <c r="F186" s="39"/>
      <c r="G186" s="40"/>
      <c r="H186" s="40"/>
      <c r="I186" s="40"/>
      <c r="J186" s="39"/>
      <c r="K186" s="38"/>
      <c r="L186" s="41" t="str">
        <f aca="false">IF(AND($K186="Closed",$B186&lt;&gt;"",$H186&lt;&gt;""),(N($H186)-N($I186))*IF(N($D186)=0,1,N($D186))*100,"")</f>
        <v/>
      </c>
      <c r="M186" s="42"/>
      <c r="N186" s="43" t="str">
        <f aca="false">IF($M186&lt;&gt;"",$M186,IF($L186&lt;&gt;"",$L186,""))</f>
        <v/>
      </c>
      <c r="O186" s="46"/>
      <c r="Q186" s="45" t="str">
        <f aca="false">IF(AND($M186&lt;&gt;"",$L186&lt;&gt;""),ABS($M186-$L186),"")</f>
        <v/>
      </c>
    </row>
    <row r="187" customFormat="false" ht="15" hidden="false" customHeight="true" outlineLevel="0" collapsed="false">
      <c r="B187" s="38"/>
      <c r="C187" s="38"/>
      <c r="D187" s="38"/>
      <c r="E187" s="39"/>
      <c r="F187" s="39"/>
      <c r="G187" s="40"/>
      <c r="H187" s="40"/>
      <c r="I187" s="40"/>
      <c r="J187" s="39"/>
      <c r="K187" s="38"/>
      <c r="L187" s="41" t="str">
        <f aca="false">IF(AND($K187="Closed",$B187&lt;&gt;"",$H187&lt;&gt;""),(N($H187)-N($I187))*IF(N($D187)=0,1,N($D187))*100,"")</f>
        <v/>
      </c>
      <c r="M187" s="42"/>
      <c r="N187" s="43" t="str">
        <f aca="false">IF($M187&lt;&gt;"",$M187,IF($L187&lt;&gt;"",$L187,""))</f>
        <v/>
      </c>
      <c r="O187" s="46"/>
      <c r="Q187" s="45" t="str">
        <f aca="false">IF(AND($M187&lt;&gt;"",$L187&lt;&gt;""),ABS($M187-$L187),"")</f>
        <v/>
      </c>
    </row>
    <row r="188" customFormat="false" ht="15" hidden="false" customHeight="true" outlineLevel="0" collapsed="false">
      <c r="B188" s="38"/>
      <c r="C188" s="38"/>
      <c r="D188" s="38"/>
      <c r="E188" s="39"/>
      <c r="F188" s="39"/>
      <c r="G188" s="40"/>
      <c r="H188" s="40"/>
      <c r="I188" s="40"/>
      <c r="J188" s="39"/>
      <c r="K188" s="38"/>
      <c r="L188" s="41" t="str">
        <f aca="false">IF(AND($K188="Closed",$B188&lt;&gt;"",$H188&lt;&gt;""),(N($H188)-N($I188))*IF(N($D188)=0,1,N($D188))*100,"")</f>
        <v/>
      </c>
      <c r="M188" s="42"/>
      <c r="N188" s="43" t="str">
        <f aca="false">IF($M188&lt;&gt;"",$M188,IF($L188&lt;&gt;"",$L188,""))</f>
        <v/>
      </c>
      <c r="O188" s="46"/>
      <c r="Q188" s="45" t="str">
        <f aca="false">IF(AND($M188&lt;&gt;"",$L188&lt;&gt;""),ABS($M188-$L188),"")</f>
        <v/>
      </c>
    </row>
    <row r="189" customFormat="false" ht="15" hidden="false" customHeight="true" outlineLevel="0" collapsed="false">
      <c r="B189" s="38"/>
      <c r="C189" s="38"/>
      <c r="D189" s="38"/>
      <c r="E189" s="39"/>
      <c r="F189" s="39"/>
      <c r="G189" s="40"/>
      <c r="H189" s="40"/>
      <c r="I189" s="40"/>
      <c r="J189" s="39"/>
      <c r="K189" s="38"/>
      <c r="L189" s="41" t="str">
        <f aca="false">IF(AND($K189="Closed",$B189&lt;&gt;"",$H189&lt;&gt;""),(N($H189)-N($I189))*IF(N($D189)=0,1,N($D189))*100,"")</f>
        <v/>
      </c>
      <c r="M189" s="42"/>
      <c r="N189" s="43" t="str">
        <f aca="false">IF($M189&lt;&gt;"",$M189,IF($L189&lt;&gt;"",$L189,""))</f>
        <v/>
      </c>
      <c r="O189" s="46"/>
      <c r="Q189" s="45" t="str">
        <f aca="false">IF(AND($M189&lt;&gt;"",$L189&lt;&gt;""),ABS($M189-$L189),"")</f>
        <v/>
      </c>
    </row>
    <row r="190" customFormat="false" ht="15" hidden="false" customHeight="true" outlineLevel="0" collapsed="false">
      <c r="B190" s="38"/>
      <c r="C190" s="38"/>
      <c r="D190" s="38"/>
      <c r="E190" s="39"/>
      <c r="F190" s="39"/>
      <c r="G190" s="40"/>
      <c r="H190" s="40"/>
      <c r="I190" s="40"/>
      <c r="J190" s="39"/>
      <c r="K190" s="38"/>
      <c r="L190" s="41" t="str">
        <f aca="false">IF(AND($K190="Closed",$B190&lt;&gt;"",$H190&lt;&gt;""),(N($H190)-N($I190))*IF(N($D190)=0,1,N($D190))*100,"")</f>
        <v/>
      </c>
      <c r="M190" s="42"/>
      <c r="N190" s="43" t="str">
        <f aca="false">IF($M190&lt;&gt;"",$M190,IF($L190&lt;&gt;"",$L190,""))</f>
        <v/>
      </c>
      <c r="O190" s="46"/>
      <c r="Q190" s="45" t="str">
        <f aca="false">IF(AND($M190&lt;&gt;"",$L190&lt;&gt;""),ABS($M190-$L190),"")</f>
        <v/>
      </c>
    </row>
    <row r="191" customFormat="false" ht="15" hidden="false" customHeight="true" outlineLevel="0" collapsed="false">
      <c r="B191" s="38"/>
      <c r="C191" s="38"/>
      <c r="D191" s="38"/>
      <c r="E191" s="39"/>
      <c r="F191" s="39"/>
      <c r="G191" s="40"/>
      <c r="H191" s="40"/>
      <c r="I191" s="40"/>
      <c r="J191" s="39"/>
      <c r="K191" s="38"/>
      <c r="L191" s="41" t="str">
        <f aca="false">IF(AND($K191="Closed",$B191&lt;&gt;"",$H191&lt;&gt;""),(N($H191)-N($I191))*IF(N($D191)=0,1,N($D191))*100,"")</f>
        <v/>
      </c>
      <c r="M191" s="42"/>
      <c r="N191" s="43" t="str">
        <f aca="false">IF($M191&lt;&gt;"",$M191,IF($L191&lt;&gt;"",$L191,""))</f>
        <v/>
      </c>
      <c r="O191" s="46"/>
      <c r="Q191" s="45" t="str">
        <f aca="false">IF(AND($M191&lt;&gt;"",$L191&lt;&gt;""),ABS($M191-$L191),"")</f>
        <v/>
      </c>
    </row>
    <row r="192" customFormat="false" ht="15" hidden="false" customHeight="true" outlineLevel="0" collapsed="false">
      <c r="B192" s="38"/>
      <c r="C192" s="38"/>
      <c r="D192" s="38"/>
      <c r="E192" s="39"/>
      <c r="F192" s="39"/>
      <c r="G192" s="40"/>
      <c r="H192" s="40"/>
      <c r="I192" s="40"/>
      <c r="J192" s="39"/>
      <c r="K192" s="38"/>
      <c r="L192" s="41" t="str">
        <f aca="false">IF(AND($K192="Closed",$B192&lt;&gt;"",$H192&lt;&gt;""),(N($H192)-N($I192))*IF(N($D192)=0,1,N($D192))*100,"")</f>
        <v/>
      </c>
      <c r="M192" s="42"/>
      <c r="N192" s="43" t="str">
        <f aca="false">IF($M192&lt;&gt;"",$M192,IF($L192&lt;&gt;"",$L192,""))</f>
        <v/>
      </c>
      <c r="O192" s="46"/>
      <c r="Q192" s="45" t="str">
        <f aca="false">IF(AND($M192&lt;&gt;"",$L192&lt;&gt;""),ABS($M192-$L192),"")</f>
        <v/>
      </c>
    </row>
    <row r="193" customFormat="false" ht="15" hidden="false" customHeight="true" outlineLevel="0" collapsed="false">
      <c r="B193" s="38"/>
      <c r="C193" s="38"/>
      <c r="D193" s="38"/>
      <c r="E193" s="39"/>
      <c r="F193" s="39"/>
      <c r="G193" s="40"/>
      <c r="H193" s="40"/>
      <c r="I193" s="40"/>
      <c r="J193" s="39"/>
      <c r="K193" s="38"/>
      <c r="L193" s="41" t="str">
        <f aca="false">IF(AND($K193="Closed",$B193&lt;&gt;"",$H193&lt;&gt;""),(N($H193)-N($I193))*IF(N($D193)=0,1,N($D193))*100,"")</f>
        <v/>
      </c>
      <c r="M193" s="42"/>
      <c r="N193" s="43" t="str">
        <f aca="false">IF($M193&lt;&gt;"",$M193,IF($L193&lt;&gt;"",$L193,""))</f>
        <v/>
      </c>
      <c r="O193" s="46"/>
      <c r="Q193" s="45" t="str">
        <f aca="false">IF(AND($M193&lt;&gt;"",$L193&lt;&gt;""),ABS($M193-$L193),"")</f>
        <v/>
      </c>
    </row>
    <row r="194" customFormat="false" ht="15" hidden="false" customHeight="true" outlineLevel="0" collapsed="false">
      <c r="B194" s="38"/>
      <c r="C194" s="38"/>
      <c r="D194" s="38"/>
      <c r="E194" s="39"/>
      <c r="F194" s="39"/>
      <c r="G194" s="40"/>
      <c r="H194" s="40"/>
      <c r="I194" s="40"/>
      <c r="J194" s="39"/>
      <c r="K194" s="38"/>
      <c r="L194" s="41" t="str">
        <f aca="false">IF(AND($K194="Closed",$B194&lt;&gt;"",$H194&lt;&gt;""),(N($H194)-N($I194))*IF(N($D194)=0,1,N($D194))*100,"")</f>
        <v/>
      </c>
      <c r="M194" s="42"/>
      <c r="N194" s="43" t="str">
        <f aca="false">IF($M194&lt;&gt;"",$M194,IF($L194&lt;&gt;"",$L194,""))</f>
        <v/>
      </c>
      <c r="O194" s="46"/>
      <c r="Q194" s="45" t="str">
        <f aca="false">IF(AND($M194&lt;&gt;"",$L194&lt;&gt;""),ABS($M194-$L194),"")</f>
        <v/>
      </c>
    </row>
    <row r="195" customFormat="false" ht="15" hidden="false" customHeight="true" outlineLevel="0" collapsed="false">
      <c r="B195" s="38"/>
      <c r="C195" s="38"/>
      <c r="D195" s="38"/>
      <c r="E195" s="39"/>
      <c r="F195" s="39"/>
      <c r="G195" s="40"/>
      <c r="H195" s="40"/>
      <c r="I195" s="40"/>
      <c r="J195" s="39"/>
      <c r="K195" s="38"/>
      <c r="L195" s="41" t="str">
        <f aca="false">IF(AND($K195="Closed",$B195&lt;&gt;"",$H195&lt;&gt;""),(N($H195)-N($I195))*IF(N($D195)=0,1,N($D195))*100,"")</f>
        <v/>
      </c>
      <c r="M195" s="42"/>
      <c r="N195" s="43" t="str">
        <f aca="false">IF($M195&lt;&gt;"",$M195,IF($L195&lt;&gt;"",$L195,""))</f>
        <v/>
      </c>
      <c r="O195" s="46"/>
      <c r="Q195" s="45" t="str">
        <f aca="false">IF(AND($M195&lt;&gt;"",$L195&lt;&gt;""),ABS($M195-$L195),"")</f>
        <v/>
      </c>
    </row>
    <row r="196" customFormat="false" ht="15" hidden="false" customHeight="true" outlineLevel="0" collapsed="false">
      <c r="B196" s="38"/>
      <c r="C196" s="38"/>
      <c r="D196" s="38"/>
      <c r="E196" s="39"/>
      <c r="F196" s="39"/>
      <c r="G196" s="40"/>
      <c r="H196" s="40"/>
      <c r="I196" s="40"/>
      <c r="J196" s="39"/>
      <c r="K196" s="38"/>
      <c r="L196" s="41" t="str">
        <f aca="false">IF(AND($K196="Closed",$B196&lt;&gt;"",$H196&lt;&gt;""),(N($H196)-N($I196))*IF(N($D196)=0,1,N($D196))*100,"")</f>
        <v/>
      </c>
      <c r="M196" s="42"/>
      <c r="N196" s="43" t="str">
        <f aca="false">IF($M196&lt;&gt;"",$M196,IF($L196&lt;&gt;"",$L196,""))</f>
        <v/>
      </c>
      <c r="O196" s="46"/>
      <c r="Q196" s="45" t="str">
        <f aca="false">IF(AND($M196&lt;&gt;"",$L196&lt;&gt;""),ABS($M196-$L196),"")</f>
        <v/>
      </c>
    </row>
    <row r="197" customFormat="false" ht="15" hidden="false" customHeight="true" outlineLevel="0" collapsed="false">
      <c r="B197" s="38"/>
      <c r="C197" s="38"/>
      <c r="D197" s="38"/>
      <c r="E197" s="39"/>
      <c r="F197" s="39"/>
      <c r="G197" s="40"/>
      <c r="H197" s="40"/>
      <c r="I197" s="40"/>
      <c r="J197" s="39"/>
      <c r="K197" s="38"/>
      <c r="L197" s="41" t="str">
        <f aca="false">IF(AND($K197="Closed",$B197&lt;&gt;"",$H197&lt;&gt;""),(N($H197)-N($I197))*IF(N($D197)=0,1,N($D197))*100,"")</f>
        <v/>
      </c>
      <c r="M197" s="42"/>
      <c r="N197" s="43" t="str">
        <f aca="false">IF($M197&lt;&gt;"",$M197,IF($L197&lt;&gt;"",$L197,""))</f>
        <v/>
      </c>
      <c r="O197" s="46"/>
      <c r="Q197" s="45" t="str">
        <f aca="false">IF(AND($M197&lt;&gt;"",$L197&lt;&gt;""),ABS($M197-$L197),"")</f>
        <v/>
      </c>
    </row>
    <row r="198" customFormat="false" ht="15" hidden="false" customHeight="true" outlineLevel="0" collapsed="false">
      <c r="B198" s="38"/>
      <c r="C198" s="38"/>
      <c r="D198" s="38"/>
      <c r="E198" s="39"/>
      <c r="F198" s="39"/>
      <c r="G198" s="40"/>
      <c r="H198" s="40"/>
      <c r="I198" s="40"/>
      <c r="J198" s="39"/>
      <c r="K198" s="38"/>
      <c r="L198" s="41" t="str">
        <f aca="false">IF(AND($K198="Closed",$B198&lt;&gt;"",$H198&lt;&gt;""),(N($H198)-N($I198))*IF(N($D198)=0,1,N($D198))*100,"")</f>
        <v/>
      </c>
      <c r="M198" s="42"/>
      <c r="N198" s="43" t="str">
        <f aca="false">IF($M198&lt;&gt;"",$M198,IF($L198&lt;&gt;"",$L198,""))</f>
        <v/>
      </c>
      <c r="O198" s="46"/>
      <c r="Q198" s="45" t="str">
        <f aca="false">IF(AND($M198&lt;&gt;"",$L198&lt;&gt;""),ABS($M198-$L198),"")</f>
        <v/>
      </c>
    </row>
    <row r="199" customFormat="false" ht="15" hidden="false" customHeight="true" outlineLevel="0" collapsed="false">
      <c r="B199" s="38"/>
      <c r="C199" s="38"/>
      <c r="D199" s="38"/>
      <c r="E199" s="39"/>
      <c r="F199" s="39"/>
      <c r="G199" s="40"/>
      <c r="H199" s="40"/>
      <c r="I199" s="40"/>
      <c r="J199" s="39"/>
      <c r="K199" s="38"/>
      <c r="L199" s="41" t="str">
        <f aca="false">IF(AND($K199="Closed",$B199&lt;&gt;"",$H199&lt;&gt;""),(N($H199)-N($I199))*IF(N($D199)=0,1,N($D199))*100,"")</f>
        <v/>
      </c>
      <c r="M199" s="42"/>
      <c r="N199" s="43" t="str">
        <f aca="false">IF($M199&lt;&gt;"",$M199,IF($L199&lt;&gt;"",$L199,""))</f>
        <v/>
      </c>
      <c r="O199" s="46"/>
      <c r="Q199" s="45" t="str">
        <f aca="false">IF(AND($M199&lt;&gt;"",$L199&lt;&gt;""),ABS($M199-$L199),"")</f>
        <v/>
      </c>
    </row>
    <row r="200" customFormat="false" ht="15" hidden="false" customHeight="true" outlineLevel="0" collapsed="false">
      <c r="B200" s="38"/>
      <c r="C200" s="38"/>
      <c r="D200" s="38"/>
      <c r="E200" s="39"/>
      <c r="F200" s="39"/>
      <c r="G200" s="40"/>
      <c r="H200" s="40"/>
      <c r="I200" s="40"/>
      <c r="J200" s="39"/>
      <c r="K200" s="38"/>
      <c r="L200" s="41" t="str">
        <f aca="false">IF(AND($K200="Closed",$B200&lt;&gt;"",$H200&lt;&gt;""),(N($H200)-N($I200))*IF(N($D200)=0,1,N($D200))*100,"")</f>
        <v/>
      </c>
      <c r="M200" s="42"/>
      <c r="N200" s="43" t="str">
        <f aca="false">IF($M200&lt;&gt;"",$M200,IF($L200&lt;&gt;"",$L200,""))</f>
        <v/>
      </c>
      <c r="O200" s="46"/>
      <c r="Q200" s="45" t="str">
        <f aca="false">IF(AND($M200&lt;&gt;"",$L200&lt;&gt;""),ABS($M200-$L200),"")</f>
        <v/>
      </c>
    </row>
    <row r="201" customFormat="false" ht="15" hidden="false" customHeight="true" outlineLevel="0" collapsed="false">
      <c r="B201" s="38"/>
      <c r="C201" s="38"/>
      <c r="D201" s="38"/>
      <c r="E201" s="39"/>
      <c r="F201" s="39"/>
      <c r="G201" s="40"/>
      <c r="H201" s="40"/>
      <c r="I201" s="40"/>
      <c r="J201" s="39"/>
      <c r="K201" s="38"/>
      <c r="L201" s="41" t="str">
        <f aca="false">IF(AND($K201="Closed",$B201&lt;&gt;"",$H201&lt;&gt;""),(N($H201)-N($I201))*IF(N($D201)=0,1,N($D201))*100,"")</f>
        <v/>
      </c>
      <c r="M201" s="42"/>
      <c r="N201" s="43" t="str">
        <f aca="false">IF($M201&lt;&gt;"",$M201,IF($L201&lt;&gt;"",$L201,""))</f>
        <v/>
      </c>
      <c r="O201" s="46"/>
      <c r="Q201" s="45" t="str">
        <f aca="false">IF(AND($M201&lt;&gt;"",$L201&lt;&gt;""),ABS($M201-$L201),"")</f>
        <v/>
      </c>
    </row>
    <row r="202" customFormat="false" ht="15" hidden="false" customHeight="true" outlineLevel="0" collapsed="false">
      <c r="B202" s="38"/>
      <c r="C202" s="38"/>
      <c r="D202" s="38"/>
      <c r="E202" s="39"/>
      <c r="F202" s="39"/>
      <c r="G202" s="40"/>
      <c r="H202" s="40"/>
      <c r="I202" s="40"/>
      <c r="J202" s="39"/>
      <c r="K202" s="38"/>
      <c r="L202" s="41" t="str">
        <f aca="false">IF(AND($K202="Closed",$B202&lt;&gt;"",$H202&lt;&gt;""),(N($H202)-N($I202))*IF(N($D202)=0,1,N($D202))*100,"")</f>
        <v/>
      </c>
      <c r="M202" s="42"/>
      <c r="N202" s="43" t="str">
        <f aca="false">IF($M202&lt;&gt;"",$M202,IF($L202&lt;&gt;"",$L202,""))</f>
        <v/>
      </c>
      <c r="O202" s="46"/>
      <c r="Q202" s="45" t="str">
        <f aca="false">IF(AND($M202&lt;&gt;"",$L202&lt;&gt;""),ABS($M202-$L202),"")</f>
        <v/>
      </c>
    </row>
    <row r="203" customFormat="false" ht="15" hidden="false" customHeight="true" outlineLevel="0" collapsed="false">
      <c r="B203" s="38"/>
      <c r="C203" s="38"/>
      <c r="D203" s="38"/>
      <c r="E203" s="39"/>
      <c r="F203" s="39"/>
      <c r="G203" s="40"/>
      <c r="H203" s="40"/>
      <c r="I203" s="40"/>
      <c r="J203" s="39"/>
      <c r="K203" s="38"/>
      <c r="L203" s="41" t="str">
        <f aca="false">IF(AND($K203="Closed",$B203&lt;&gt;"",$H203&lt;&gt;""),(N($H203)-N($I203))*IF(N($D203)=0,1,N($D203))*100,"")</f>
        <v/>
      </c>
      <c r="M203" s="42"/>
      <c r="N203" s="43" t="str">
        <f aca="false">IF($M203&lt;&gt;"",$M203,IF($L203&lt;&gt;"",$L203,""))</f>
        <v/>
      </c>
      <c r="O203" s="46"/>
      <c r="Q203" s="45" t="str">
        <f aca="false">IF(AND($M203&lt;&gt;"",$L203&lt;&gt;""),ABS($M203-$L203),"")</f>
        <v/>
      </c>
    </row>
    <row r="204" customFormat="false" ht="15" hidden="false" customHeight="true" outlineLevel="0" collapsed="false">
      <c r="B204" s="38"/>
      <c r="C204" s="38"/>
      <c r="D204" s="38"/>
      <c r="E204" s="39"/>
      <c r="F204" s="39"/>
      <c r="G204" s="40"/>
      <c r="H204" s="40"/>
      <c r="I204" s="40"/>
      <c r="J204" s="39"/>
      <c r="K204" s="38"/>
      <c r="L204" s="41" t="str">
        <f aca="false">IF(AND($K204="Closed",$B204&lt;&gt;"",$H204&lt;&gt;""),(N($H204)-N($I204))*IF(N($D204)=0,1,N($D204))*100,"")</f>
        <v/>
      </c>
      <c r="M204" s="42"/>
      <c r="N204" s="43" t="str">
        <f aca="false">IF($M204&lt;&gt;"",$M204,IF($L204&lt;&gt;"",$L204,""))</f>
        <v/>
      </c>
      <c r="O204" s="46"/>
      <c r="Q204" s="45" t="str">
        <f aca="false">IF(AND($M204&lt;&gt;"",$L204&lt;&gt;""),ABS($M204-$L204),"")</f>
        <v/>
      </c>
    </row>
    <row r="205" customFormat="false" ht="15" hidden="false" customHeight="true" outlineLevel="0" collapsed="false">
      <c r="B205" s="38"/>
      <c r="C205" s="38"/>
      <c r="D205" s="38"/>
      <c r="E205" s="39"/>
      <c r="F205" s="39"/>
      <c r="G205" s="40"/>
      <c r="H205" s="40"/>
      <c r="I205" s="40"/>
      <c r="J205" s="39"/>
      <c r="K205" s="38"/>
      <c r="L205" s="41" t="str">
        <f aca="false">IF(AND($K205="Closed",$B205&lt;&gt;"",$H205&lt;&gt;""),(N($H205)-N($I205))*IF(N($D205)=0,1,N($D205))*100,"")</f>
        <v/>
      </c>
      <c r="M205" s="42"/>
      <c r="N205" s="43" t="str">
        <f aca="false">IF($M205&lt;&gt;"",$M205,IF($L205&lt;&gt;"",$L205,""))</f>
        <v/>
      </c>
      <c r="O205" s="46"/>
      <c r="Q205" s="45" t="str">
        <f aca="false">IF(AND($M205&lt;&gt;"",$L205&lt;&gt;""),ABS($M205-$L205),"")</f>
        <v/>
      </c>
    </row>
    <row r="206" customFormat="false" ht="15" hidden="false" customHeight="true" outlineLevel="0" collapsed="false">
      <c r="B206" s="38"/>
      <c r="C206" s="38"/>
      <c r="D206" s="38"/>
      <c r="E206" s="39"/>
      <c r="F206" s="39"/>
      <c r="G206" s="40"/>
      <c r="H206" s="40"/>
      <c r="I206" s="40"/>
      <c r="J206" s="39"/>
      <c r="K206" s="38"/>
      <c r="L206" s="41" t="str">
        <f aca="false">IF(AND($K206="Closed",$B206&lt;&gt;"",$H206&lt;&gt;""),(N($H206)-N($I206))*IF(N($D206)=0,1,N($D206))*100,"")</f>
        <v/>
      </c>
      <c r="M206" s="42"/>
      <c r="N206" s="43" t="str">
        <f aca="false">IF($M206&lt;&gt;"",$M206,IF($L206&lt;&gt;"",$L206,""))</f>
        <v/>
      </c>
      <c r="O206" s="46"/>
      <c r="Q206" s="45" t="str">
        <f aca="false">IF(AND($M206&lt;&gt;"",$L206&lt;&gt;""),ABS($M206-$L206),"")</f>
        <v/>
      </c>
    </row>
    <row r="207" customFormat="false" ht="15" hidden="false" customHeight="true" outlineLevel="0" collapsed="false">
      <c r="B207" s="38"/>
      <c r="C207" s="38"/>
      <c r="D207" s="38"/>
      <c r="E207" s="39"/>
      <c r="F207" s="39"/>
      <c r="G207" s="40"/>
      <c r="H207" s="40"/>
      <c r="I207" s="40"/>
      <c r="J207" s="39"/>
      <c r="K207" s="38"/>
      <c r="L207" s="41" t="str">
        <f aca="false">IF(AND($K207="Closed",$B207&lt;&gt;"",$H207&lt;&gt;""),(N($H207)-N($I207))*IF(N($D207)=0,1,N($D207))*100,"")</f>
        <v/>
      </c>
      <c r="M207" s="42"/>
      <c r="N207" s="43" t="str">
        <f aca="false">IF($M207&lt;&gt;"",$M207,IF($L207&lt;&gt;"",$L207,""))</f>
        <v/>
      </c>
      <c r="O207" s="46"/>
      <c r="Q207" s="45" t="str">
        <f aca="false">IF(AND($M207&lt;&gt;"",$L207&lt;&gt;""),ABS($M207-$L207),"")</f>
        <v/>
      </c>
    </row>
    <row r="208" customFormat="false" ht="15" hidden="false" customHeight="true" outlineLevel="0" collapsed="false">
      <c r="B208" s="38"/>
      <c r="C208" s="38"/>
      <c r="D208" s="38"/>
      <c r="E208" s="39"/>
      <c r="F208" s="39"/>
      <c r="G208" s="40"/>
      <c r="H208" s="40"/>
      <c r="I208" s="40"/>
      <c r="J208" s="39"/>
      <c r="K208" s="38"/>
      <c r="L208" s="41" t="str">
        <f aca="false">IF(AND($K208="Closed",$B208&lt;&gt;"",$H208&lt;&gt;""),(N($H208)-N($I208))*IF(N($D208)=0,1,N($D208))*100,"")</f>
        <v/>
      </c>
      <c r="M208" s="42"/>
      <c r="N208" s="43" t="str">
        <f aca="false">IF($M208&lt;&gt;"",$M208,IF($L208&lt;&gt;"",$L208,""))</f>
        <v/>
      </c>
      <c r="O208" s="46"/>
      <c r="Q208" s="45" t="str">
        <f aca="false">IF(AND($M208&lt;&gt;"",$L208&lt;&gt;""),ABS($M208-$L208),"")</f>
        <v/>
      </c>
    </row>
    <row r="209" customFormat="false" ht="15" hidden="false" customHeight="true" outlineLevel="0" collapsed="false">
      <c r="B209" s="38"/>
      <c r="C209" s="38"/>
      <c r="D209" s="38"/>
      <c r="E209" s="39"/>
      <c r="F209" s="39"/>
      <c r="G209" s="40"/>
      <c r="H209" s="40"/>
      <c r="I209" s="40"/>
      <c r="J209" s="39"/>
      <c r="K209" s="38"/>
      <c r="L209" s="41" t="str">
        <f aca="false">IF(AND($K209="Closed",$B209&lt;&gt;"",$H209&lt;&gt;""),(N($H209)-N($I209))*IF(N($D209)=0,1,N($D209))*100,"")</f>
        <v/>
      </c>
      <c r="M209" s="42"/>
      <c r="N209" s="43" t="str">
        <f aca="false">IF($M209&lt;&gt;"",$M209,IF($L209&lt;&gt;"",$L209,""))</f>
        <v/>
      </c>
      <c r="O209" s="46"/>
      <c r="Q209" s="45" t="str">
        <f aca="false">IF(AND($M209&lt;&gt;"",$L209&lt;&gt;""),ABS($M209-$L209),"")</f>
        <v/>
      </c>
    </row>
    <row r="210" customFormat="false" ht="15" hidden="false" customHeight="true" outlineLevel="0" collapsed="false">
      <c r="B210" s="38"/>
      <c r="C210" s="38"/>
      <c r="D210" s="38"/>
      <c r="E210" s="39"/>
      <c r="F210" s="39"/>
      <c r="G210" s="40"/>
      <c r="H210" s="40"/>
      <c r="I210" s="40"/>
      <c r="J210" s="39"/>
      <c r="K210" s="38"/>
      <c r="L210" s="41" t="str">
        <f aca="false">IF(AND($K210="Closed",$B210&lt;&gt;"",$H210&lt;&gt;""),(N($H210)-N($I210))*IF(N($D210)=0,1,N($D210))*100,"")</f>
        <v/>
      </c>
      <c r="M210" s="42"/>
      <c r="N210" s="43" t="str">
        <f aca="false">IF($M210&lt;&gt;"",$M210,IF($L210&lt;&gt;"",$L210,""))</f>
        <v/>
      </c>
      <c r="O210" s="46"/>
      <c r="Q210" s="45" t="str">
        <f aca="false">IF(AND($M210&lt;&gt;"",$L210&lt;&gt;""),ABS($M210-$L210),"")</f>
        <v/>
      </c>
    </row>
    <row r="211" customFormat="false" ht="15" hidden="false" customHeight="true" outlineLevel="0" collapsed="false">
      <c r="B211" s="38"/>
      <c r="C211" s="38"/>
      <c r="D211" s="38"/>
      <c r="E211" s="39"/>
      <c r="F211" s="39"/>
      <c r="G211" s="40"/>
      <c r="H211" s="40"/>
      <c r="I211" s="40"/>
      <c r="J211" s="39"/>
      <c r="K211" s="38"/>
      <c r="L211" s="41" t="str">
        <f aca="false">IF(AND($K211="Closed",$B211&lt;&gt;"",$H211&lt;&gt;""),(N($H211)-N($I211))*IF(N($D211)=0,1,N($D211))*100,"")</f>
        <v/>
      </c>
      <c r="M211" s="42"/>
      <c r="N211" s="43" t="str">
        <f aca="false">IF($M211&lt;&gt;"",$M211,IF($L211&lt;&gt;"",$L211,""))</f>
        <v/>
      </c>
      <c r="O211" s="46"/>
      <c r="Q211" s="45" t="str">
        <f aca="false">IF(AND($M211&lt;&gt;"",$L211&lt;&gt;""),ABS($M211-$L211),"")</f>
        <v/>
      </c>
    </row>
    <row r="212" customFormat="false" ht="15" hidden="false" customHeight="true" outlineLevel="0" collapsed="false">
      <c r="B212" s="38"/>
      <c r="C212" s="38"/>
      <c r="D212" s="38"/>
      <c r="E212" s="39"/>
      <c r="F212" s="39"/>
      <c r="G212" s="40"/>
      <c r="H212" s="40"/>
      <c r="I212" s="40"/>
      <c r="J212" s="39"/>
      <c r="K212" s="38"/>
      <c r="L212" s="41" t="str">
        <f aca="false">IF(AND($K212="Closed",$B212&lt;&gt;"",$H212&lt;&gt;""),(N($H212)-N($I212))*IF(N($D212)=0,1,N($D212))*100,"")</f>
        <v/>
      </c>
      <c r="M212" s="42"/>
      <c r="N212" s="43" t="str">
        <f aca="false">IF($M212&lt;&gt;"",$M212,IF($L212&lt;&gt;"",$L212,""))</f>
        <v/>
      </c>
      <c r="O212" s="46"/>
      <c r="Q212" s="45" t="str">
        <f aca="false">IF(AND($M212&lt;&gt;"",$L212&lt;&gt;""),ABS($M212-$L212),"")</f>
        <v/>
      </c>
    </row>
    <row r="213" customFormat="false" ht="15" hidden="false" customHeight="true" outlineLevel="0" collapsed="false">
      <c r="B213" s="38"/>
      <c r="C213" s="38"/>
      <c r="D213" s="38"/>
      <c r="E213" s="39"/>
      <c r="F213" s="39"/>
      <c r="G213" s="40"/>
      <c r="H213" s="40"/>
      <c r="I213" s="40"/>
      <c r="J213" s="39"/>
      <c r="K213" s="38"/>
      <c r="L213" s="41" t="str">
        <f aca="false">IF(AND($K213="Closed",$B213&lt;&gt;"",$H213&lt;&gt;""),(N($H213)-N($I213))*IF(N($D213)=0,1,N($D213))*100,"")</f>
        <v/>
      </c>
      <c r="M213" s="42"/>
      <c r="N213" s="43" t="str">
        <f aca="false">IF($M213&lt;&gt;"",$M213,IF($L213&lt;&gt;"",$L213,""))</f>
        <v/>
      </c>
      <c r="O213" s="46"/>
      <c r="Q213" s="45" t="str">
        <f aca="false">IF(AND($M213&lt;&gt;"",$L213&lt;&gt;""),ABS($M213-$L213),"")</f>
        <v/>
      </c>
    </row>
    <row r="214" customFormat="false" ht="15" hidden="false" customHeight="true" outlineLevel="0" collapsed="false">
      <c r="B214" s="38"/>
      <c r="C214" s="38"/>
      <c r="D214" s="38"/>
      <c r="E214" s="39"/>
      <c r="F214" s="39"/>
      <c r="G214" s="40"/>
      <c r="H214" s="40"/>
      <c r="I214" s="40"/>
      <c r="J214" s="39"/>
      <c r="K214" s="38"/>
      <c r="L214" s="41" t="str">
        <f aca="false">IF(AND($K214="Closed",$B214&lt;&gt;"",$H214&lt;&gt;""),(N($H214)-N($I214))*IF(N($D214)=0,1,N($D214))*100,"")</f>
        <v/>
      </c>
      <c r="M214" s="42"/>
      <c r="N214" s="43" t="str">
        <f aca="false">IF($M214&lt;&gt;"",$M214,IF($L214&lt;&gt;"",$L214,""))</f>
        <v/>
      </c>
      <c r="O214" s="46"/>
      <c r="Q214" s="45" t="str">
        <f aca="false">IF(AND($M214&lt;&gt;"",$L214&lt;&gt;""),ABS($M214-$L214),"")</f>
        <v/>
      </c>
    </row>
    <row r="215" customFormat="false" ht="15" hidden="false" customHeight="true" outlineLevel="0" collapsed="false">
      <c r="B215" s="38"/>
      <c r="C215" s="38"/>
      <c r="D215" s="38"/>
      <c r="E215" s="39"/>
      <c r="F215" s="39"/>
      <c r="G215" s="40"/>
      <c r="H215" s="40"/>
      <c r="I215" s="40"/>
      <c r="J215" s="39"/>
      <c r="K215" s="38"/>
      <c r="L215" s="41" t="str">
        <f aca="false">IF(AND($K215="Closed",$B215&lt;&gt;"",$H215&lt;&gt;""),(N($H215)-N($I215))*IF(N($D215)=0,1,N($D215))*100,"")</f>
        <v/>
      </c>
      <c r="M215" s="42"/>
      <c r="N215" s="43" t="str">
        <f aca="false">IF($M215&lt;&gt;"",$M215,IF($L215&lt;&gt;"",$L215,""))</f>
        <v/>
      </c>
      <c r="O215" s="46"/>
      <c r="Q215" s="45" t="str">
        <f aca="false">IF(AND($M215&lt;&gt;"",$L215&lt;&gt;""),ABS($M215-$L215),"")</f>
        <v/>
      </c>
    </row>
    <row r="216" customFormat="false" ht="15" hidden="false" customHeight="true" outlineLevel="0" collapsed="false">
      <c r="B216" s="38"/>
      <c r="C216" s="38"/>
      <c r="D216" s="38"/>
      <c r="E216" s="39"/>
      <c r="F216" s="39"/>
      <c r="G216" s="40"/>
      <c r="H216" s="40"/>
      <c r="I216" s="40"/>
      <c r="J216" s="39"/>
      <c r="K216" s="38"/>
      <c r="L216" s="41" t="str">
        <f aca="false">IF(AND($K216="Closed",$B216&lt;&gt;"",$H216&lt;&gt;""),(N($H216)-N($I216))*IF(N($D216)=0,1,N($D216))*100,"")</f>
        <v/>
      </c>
      <c r="M216" s="42"/>
      <c r="N216" s="43" t="str">
        <f aca="false">IF($M216&lt;&gt;"",$M216,IF($L216&lt;&gt;"",$L216,""))</f>
        <v/>
      </c>
      <c r="O216" s="46"/>
      <c r="Q216" s="45" t="str">
        <f aca="false">IF(AND($M216&lt;&gt;"",$L216&lt;&gt;""),ABS($M216-$L216),"")</f>
        <v/>
      </c>
    </row>
    <row r="217" customFormat="false" ht="15" hidden="false" customHeight="true" outlineLevel="0" collapsed="false">
      <c r="B217" s="38"/>
      <c r="C217" s="38"/>
      <c r="D217" s="38"/>
      <c r="E217" s="39"/>
      <c r="F217" s="39"/>
      <c r="G217" s="40"/>
      <c r="H217" s="40"/>
      <c r="I217" s="40"/>
      <c r="J217" s="39"/>
      <c r="K217" s="38"/>
      <c r="L217" s="41" t="str">
        <f aca="false">IF(AND($K217="Closed",$B217&lt;&gt;"",$H217&lt;&gt;""),(N($H217)-N($I217))*IF(N($D217)=0,1,N($D217))*100,"")</f>
        <v/>
      </c>
      <c r="M217" s="42"/>
      <c r="N217" s="43" t="str">
        <f aca="false">IF($M217&lt;&gt;"",$M217,IF($L217&lt;&gt;"",$L217,""))</f>
        <v/>
      </c>
      <c r="O217" s="46"/>
      <c r="Q217" s="45" t="str">
        <f aca="false">IF(AND($M217&lt;&gt;"",$L217&lt;&gt;""),ABS($M217-$L217),"")</f>
        <v/>
      </c>
    </row>
    <row r="218" customFormat="false" ht="15" hidden="false" customHeight="true" outlineLevel="0" collapsed="false">
      <c r="B218" s="38"/>
      <c r="C218" s="38"/>
      <c r="D218" s="38"/>
      <c r="E218" s="39"/>
      <c r="F218" s="39"/>
      <c r="G218" s="40"/>
      <c r="H218" s="40"/>
      <c r="I218" s="40"/>
      <c r="J218" s="39"/>
      <c r="K218" s="38"/>
      <c r="L218" s="41" t="str">
        <f aca="false">IF(AND($K218="Closed",$B218&lt;&gt;"",$H218&lt;&gt;""),(N($H218)-N($I218))*IF(N($D218)=0,1,N($D218))*100,"")</f>
        <v/>
      </c>
      <c r="M218" s="42"/>
      <c r="N218" s="43" t="str">
        <f aca="false">IF($M218&lt;&gt;"",$M218,IF($L218&lt;&gt;"",$L218,""))</f>
        <v/>
      </c>
      <c r="O218" s="46"/>
      <c r="Q218" s="45" t="str">
        <f aca="false">IF(AND($M218&lt;&gt;"",$L218&lt;&gt;""),ABS($M218-$L218),"")</f>
        <v/>
      </c>
    </row>
    <row r="219" customFormat="false" ht="15" hidden="false" customHeight="true" outlineLevel="0" collapsed="false">
      <c r="B219" s="38"/>
      <c r="C219" s="38"/>
      <c r="D219" s="38"/>
      <c r="E219" s="39"/>
      <c r="F219" s="39"/>
      <c r="G219" s="40"/>
      <c r="H219" s="40"/>
      <c r="I219" s="40"/>
      <c r="J219" s="39"/>
      <c r="K219" s="38"/>
      <c r="L219" s="41" t="str">
        <f aca="false">IF(AND($K219="Closed",$B219&lt;&gt;"",$H219&lt;&gt;""),(N($H219)-N($I219))*IF(N($D219)=0,1,N($D219))*100,"")</f>
        <v/>
      </c>
      <c r="M219" s="42"/>
      <c r="N219" s="43" t="str">
        <f aca="false">IF($M219&lt;&gt;"",$M219,IF($L219&lt;&gt;"",$L219,""))</f>
        <v/>
      </c>
      <c r="O219" s="46"/>
      <c r="Q219" s="45" t="str">
        <f aca="false">IF(AND($M219&lt;&gt;"",$L219&lt;&gt;""),ABS($M219-$L219),"")</f>
        <v/>
      </c>
    </row>
    <row r="220" customFormat="false" ht="15" hidden="false" customHeight="true" outlineLevel="0" collapsed="false">
      <c r="B220" s="38"/>
      <c r="C220" s="38"/>
      <c r="D220" s="38"/>
      <c r="E220" s="39"/>
      <c r="F220" s="39"/>
      <c r="G220" s="40"/>
      <c r="H220" s="40"/>
      <c r="I220" s="40"/>
      <c r="J220" s="39"/>
      <c r="K220" s="38"/>
      <c r="L220" s="41" t="str">
        <f aca="false">IF(AND($K220="Closed",$B220&lt;&gt;"",$H220&lt;&gt;""),(N($H220)-N($I220))*IF(N($D220)=0,1,N($D220))*100,"")</f>
        <v/>
      </c>
      <c r="M220" s="42"/>
      <c r="N220" s="43" t="str">
        <f aca="false">IF($M220&lt;&gt;"",$M220,IF($L220&lt;&gt;"",$L220,""))</f>
        <v/>
      </c>
      <c r="O220" s="46"/>
      <c r="Q220" s="45" t="str">
        <f aca="false">IF(AND($M220&lt;&gt;"",$L220&lt;&gt;""),ABS($M220-$L220),"")</f>
        <v/>
      </c>
    </row>
    <row r="221" customFormat="false" ht="15" hidden="false" customHeight="true" outlineLevel="0" collapsed="false">
      <c r="B221" s="38"/>
      <c r="C221" s="38"/>
      <c r="D221" s="38"/>
      <c r="E221" s="39"/>
      <c r="F221" s="39"/>
      <c r="G221" s="40"/>
      <c r="H221" s="40"/>
      <c r="I221" s="40"/>
      <c r="J221" s="39"/>
      <c r="K221" s="38"/>
      <c r="L221" s="41" t="str">
        <f aca="false">IF(AND($K221="Closed",$B221&lt;&gt;"",$H221&lt;&gt;""),(N($H221)-N($I221))*IF(N($D221)=0,1,N($D221))*100,"")</f>
        <v/>
      </c>
      <c r="M221" s="42"/>
      <c r="N221" s="43" t="str">
        <f aca="false">IF($M221&lt;&gt;"",$M221,IF($L221&lt;&gt;"",$L221,""))</f>
        <v/>
      </c>
      <c r="O221" s="46"/>
      <c r="Q221" s="45" t="str">
        <f aca="false">IF(AND($M221&lt;&gt;"",$L221&lt;&gt;""),ABS($M221-$L221),"")</f>
        <v/>
      </c>
    </row>
    <row r="222" customFormat="false" ht="15" hidden="false" customHeight="true" outlineLevel="0" collapsed="false">
      <c r="B222" s="38"/>
      <c r="C222" s="38"/>
      <c r="D222" s="38"/>
      <c r="E222" s="39"/>
      <c r="F222" s="39"/>
      <c r="G222" s="40"/>
      <c r="H222" s="40"/>
      <c r="I222" s="40"/>
      <c r="J222" s="39"/>
      <c r="K222" s="38"/>
      <c r="L222" s="41" t="str">
        <f aca="false">IF(AND($K222="Closed",$B222&lt;&gt;"",$H222&lt;&gt;""),(N($H222)-N($I222))*IF(N($D222)=0,1,N($D222))*100,"")</f>
        <v/>
      </c>
      <c r="M222" s="42"/>
      <c r="N222" s="43" t="str">
        <f aca="false">IF($M222&lt;&gt;"",$M222,IF($L222&lt;&gt;"",$L222,""))</f>
        <v/>
      </c>
      <c r="O222" s="46"/>
      <c r="Q222" s="45" t="str">
        <f aca="false">IF(AND($M222&lt;&gt;"",$L222&lt;&gt;""),ABS($M222-$L222),"")</f>
        <v/>
      </c>
    </row>
    <row r="223" customFormat="false" ht="15" hidden="false" customHeight="true" outlineLevel="0" collapsed="false">
      <c r="B223" s="38"/>
      <c r="C223" s="38"/>
      <c r="D223" s="38"/>
      <c r="E223" s="39"/>
      <c r="F223" s="39"/>
      <c r="G223" s="40"/>
      <c r="H223" s="40"/>
      <c r="I223" s="40"/>
      <c r="J223" s="39"/>
      <c r="K223" s="38"/>
      <c r="L223" s="41" t="str">
        <f aca="false">IF(AND($K223="Closed",$B223&lt;&gt;"",$H223&lt;&gt;""),(N($H223)-N($I223))*IF(N($D223)=0,1,N($D223))*100,"")</f>
        <v/>
      </c>
      <c r="M223" s="42"/>
      <c r="N223" s="43" t="str">
        <f aca="false">IF($M223&lt;&gt;"",$M223,IF($L223&lt;&gt;"",$L223,""))</f>
        <v/>
      </c>
      <c r="O223" s="46"/>
      <c r="Q223" s="45" t="str">
        <f aca="false">IF(AND($M223&lt;&gt;"",$L223&lt;&gt;""),ABS($M223-$L223),"")</f>
        <v/>
      </c>
    </row>
    <row r="224" customFormat="false" ht="15" hidden="false" customHeight="true" outlineLevel="0" collapsed="false">
      <c r="B224" s="38"/>
      <c r="C224" s="38"/>
      <c r="D224" s="38"/>
      <c r="E224" s="39"/>
      <c r="F224" s="39"/>
      <c r="G224" s="40"/>
      <c r="H224" s="40"/>
      <c r="I224" s="40"/>
      <c r="J224" s="39"/>
      <c r="K224" s="38"/>
      <c r="L224" s="41" t="str">
        <f aca="false">IF(AND($K224="Closed",$B224&lt;&gt;"",$H224&lt;&gt;""),(N($H224)-N($I224))*IF(N($D224)=0,1,N($D224))*100,"")</f>
        <v/>
      </c>
      <c r="M224" s="42"/>
      <c r="N224" s="43" t="str">
        <f aca="false">IF($M224&lt;&gt;"",$M224,IF($L224&lt;&gt;"",$L224,""))</f>
        <v/>
      </c>
      <c r="O224" s="46"/>
      <c r="Q224" s="45" t="str">
        <f aca="false">IF(AND($M224&lt;&gt;"",$L224&lt;&gt;""),ABS($M224-$L224),"")</f>
        <v/>
      </c>
    </row>
    <row r="225" customFormat="false" ht="15" hidden="false" customHeight="true" outlineLevel="0" collapsed="false">
      <c r="B225" s="38"/>
      <c r="C225" s="38"/>
      <c r="D225" s="38"/>
      <c r="E225" s="39"/>
      <c r="F225" s="39"/>
      <c r="G225" s="40"/>
      <c r="H225" s="40"/>
      <c r="I225" s="40"/>
      <c r="J225" s="39"/>
      <c r="K225" s="38"/>
      <c r="L225" s="41" t="str">
        <f aca="false">IF(AND($K225="Closed",$B225&lt;&gt;"",$H225&lt;&gt;""),(N($H225)-N($I225))*IF(N($D225)=0,1,N($D225))*100,"")</f>
        <v/>
      </c>
      <c r="M225" s="42"/>
      <c r="N225" s="43" t="str">
        <f aca="false">IF($M225&lt;&gt;"",$M225,IF($L225&lt;&gt;"",$L225,""))</f>
        <v/>
      </c>
      <c r="O225" s="46"/>
      <c r="Q225" s="45" t="str">
        <f aca="false">IF(AND($M225&lt;&gt;"",$L225&lt;&gt;""),ABS($M225-$L225),"")</f>
        <v/>
      </c>
    </row>
    <row r="226" customFormat="false" ht="15" hidden="false" customHeight="true" outlineLevel="0" collapsed="false">
      <c r="B226" s="38"/>
      <c r="C226" s="38"/>
      <c r="D226" s="38"/>
      <c r="E226" s="39"/>
      <c r="F226" s="39"/>
      <c r="G226" s="40"/>
      <c r="H226" s="40"/>
      <c r="I226" s="40"/>
      <c r="J226" s="39"/>
      <c r="K226" s="38"/>
      <c r="L226" s="41" t="str">
        <f aca="false">IF(AND($K226="Closed",$B226&lt;&gt;"",$H226&lt;&gt;""),(N($H226)-N($I226))*IF(N($D226)=0,1,N($D226))*100,"")</f>
        <v/>
      </c>
      <c r="M226" s="42"/>
      <c r="N226" s="43" t="str">
        <f aca="false">IF($M226&lt;&gt;"",$M226,IF($L226&lt;&gt;"",$L226,""))</f>
        <v/>
      </c>
      <c r="O226" s="46"/>
      <c r="Q226" s="45" t="str">
        <f aca="false">IF(AND($M226&lt;&gt;"",$L226&lt;&gt;""),ABS($M226-$L226),"")</f>
        <v/>
      </c>
    </row>
    <row r="227" customFormat="false" ht="15" hidden="false" customHeight="true" outlineLevel="0" collapsed="false">
      <c r="B227" s="38"/>
      <c r="C227" s="38"/>
      <c r="D227" s="38"/>
      <c r="E227" s="39"/>
      <c r="F227" s="39"/>
      <c r="G227" s="40"/>
      <c r="H227" s="40"/>
      <c r="I227" s="40"/>
      <c r="J227" s="39"/>
      <c r="K227" s="38"/>
      <c r="L227" s="41" t="str">
        <f aca="false">IF(AND($K227="Closed",$B227&lt;&gt;"",$H227&lt;&gt;""),(N($H227)-N($I227))*IF(N($D227)=0,1,N($D227))*100,"")</f>
        <v/>
      </c>
      <c r="M227" s="42"/>
      <c r="N227" s="43" t="str">
        <f aca="false">IF($M227&lt;&gt;"",$M227,IF($L227&lt;&gt;"",$L227,""))</f>
        <v/>
      </c>
      <c r="O227" s="46"/>
      <c r="Q227" s="45" t="str">
        <f aca="false">IF(AND($M227&lt;&gt;"",$L227&lt;&gt;""),ABS($M227-$L227),"")</f>
        <v/>
      </c>
    </row>
    <row r="228" customFormat="false" ht="15" hidden="false" customHeight="true" outlineLevel="0" collapsed="false">
      <c r="B228" s="38"/>
      <c r="C228" s="38"/>
      <c r="D228" s="38"/>
      <c r="E228" s="39"/>
      <c r="F228" s="39"/>
      <c r="G228" s="40"/>
      <c r="H228" s="40"/>
      <c r="I228" s="40"/>
      <c r="J228" s="39"/>
      <c r="K228" s="38"/>
      <c r="L228" s="41" t="str">
        <f aca="false">IF(AND($K228="Closed",$B228&lt;&gt;"",$H228&lt;&gt;""),(N($H228)-N($I228))*IF(N($D228)=0,1,N($D228))*100,"")</f>
        <v/>
      </c>
      <c r="M228" s="42"/>
      <c r="N228" s="43" t="str">
        <f aca="false">IF($M228&lt;&gt;"",$M228,IF($L228&lt;&gt;"",$L228,""))</f>
        <v/>
      </c>
      <c r="O228" s="46"/>
      <c r="Q228" s="45" t="str">
        <f aca="false">IF(AND($M228&lt;&gt;"",$L228&lt;&gt;""),ABS($M228-$L228),"")</f>
        <v/>
      </c>
    </row>
    <row r="229" customFormat="false" ht="15" hidden="false" customHeight="true" outlineLevel="0" collapsed="false">
      <c r="B229" s="38"/>
      <c r="C229" s="38"/>
      <c r="D229" s="38"/>
      <c r="E229" s="39"/>
      <c r="F229" s="39"/>
      <c r="G229" s="40"/>
      <c r="H229" s="40"/>
      <c r="I229" s="40"/>
      <c r="J229" s="39"/>
      <c r="K229" s="38"/>
      <c r="L229" s="41" t="str">
        <f aca="false">IF(AND($K229="Closed",$B229&lt;&gt;"",$H229&lt;&gt;""),(N($H229)-N($I229))*IF(N($D229)=0,1,N($D229))*100,"")</f>
        <v/>
      </c>
      <c r="M229" s="42"/>
      <c r="N229" s="43" t="str">
        <f aca="false">IF($M229&lt;&gt;"",$M229,IF($L229&lt;&gt;"",$L229,""))</f>
        <v/>
      </c>
      <c r="O229" s="46"/>
      <c r="Q229" s="45" t="str">
        <f aca="false">IF(AND($M229&lt;&gt;"",$L229&lt;&gt;""),ABS($M229-$L229),"")</f>
        <v/>
      </c>
    </row>
    <row r="230" customFormat="false" ht="15" hidden="false" customHeight="true" outlineLevel="0" collapsed="false">
      <c r="B230" s="38"/>
      <c r="C230" s="38"/>
      <c r="D230" s="38"/>
      <c r="E230" s="39"/>
      <c r="F230" s="39"/>
      <c r="G230" s="40"/>
      <c r="H230" s="40"/>
      <c r="I230" s="40"/>
      <c r="J230" s="39"/>
      <c r="K230" s="38"/>
      <c r="L230" s="41" t="str">
        <f aca="false">IF(AND($K230="Closed",$B230&lt;&gt;"",$H230&lt;&gt;""),(N($H230)-N($I230))*IF(N($D230)=0,1,N($D230))*100,"")</f>
        <v/>
      </c>
      <c r="M230" s="42"/>
      <c r="N230" s="43" t="str">
        <f aca="false">IF($M230&lt;&gt;"",$M230,IF($L230&lt;&gt;"",$L230,""))</f>
        <v/>
      </c>
      <c r="O230" s="46"/>
      <c r="Q230" s="45" t="str">
        <f aca="false">IF(AND($M230&lt;&gt;"",$L230&lt;&gt;""),ABS($M230-$L230),"")</f>
        <v/>
      </c>
    </row>
    <row r="231" customFormat="false" ht="15" hidden="false" customHeight="true" outlineLevel="0" collapsed="false">
      <c r="B231" s="38"/>
      <c r="C231" s="38"/>
      <c r="D231" s="38"/>
      <c r="E231" s="39"/>
      <c r="F231" s="39"/>
      <c r="G231" s="40"/>
      <c r="H231" s="40"/>
      <c r="I231" s="40"/>
      <c r="J231" s="39"/>
      <c r="K231" s="38"/>
      <c r="L231" s="41" t="str">
        <f aca="false">IF(AND($K231="Closed",$B231&lt;&gt;"",$H231&lt;&gt;""),(N($H231)-N($I231))*IF(N($D231)=0,1,N($D231))*100,"")</f>
        <v/>
      </c>
      <c r="M231" s="42"/>
      <c r="N231" s="43" t="str">
        <f aca="false">IF($M231&lt;&gt;"",$M231,IF($L231&lt;&gt;"",$L231,""))</f>
        <v/>
      </c>
      <c r="O231" s="46"/>
      <c r="Q231" s="45" t="str">
        <f aca="false">IF(AND($M231&lt;&gt;"",$L231&lt;&gt;""),ABS($M231-$L231),"")</f>
        <v/>
      </c>
    </row>
    <row r="232" customFormat="false" ht="15" hidden="false" customHeight="true" outlineLevel="0" collapsed="false">
      <c r="B232" s="38"/>
      <c r="C232" s="38"/>
      <c r="D232" s="38"/>
      <c r="E232" s="39"/>
      <c r="F232" s="39"/>
      <c r="G232" s="40"/>
      <c r="H232" s="40"/>
      <c r="I232" s="40"/>
      <c r="J232" s="39"/>
      <c r="K232" s="38"/>
      <c r="L232" s="41" t="str">
        <f aca="false">IF(AND($K232="Closed",$B232&lt;&gt;"",$H232&lt;&gt;""),(N($H232)-N($I232))*IF(N($D232)=0,1,N($D232))*100,"")</f>
        <v/>
      </c>
      <c r="M232" s="42"/>
      <c r="N232" s="43" t="str">
        <f aca="false">IF($M232&lt;&gt;"",$M232,IF($L232&lt;&gt;"",$L232,""))</f>
        <v/>
      </c>
      <c r="O232" s="46"/>
      <c r="Q232" s="45" t="str">
        <f aca="false">IF(AND($M232&lt;&gt;"",$L232&lt;&gt;""),ABS($M232-$L232),"")</f>
        <v/>
      </c>
    </row>
    <row r="233" customFormat="false" ht="15" hidden="false" customHeight="true" outlineLevel="0" collapsed="false">
      <c r="B233" s="38"/>
      <c r="C233" s="38"/>
      <c r="D233" s="38"/>
      <c r="E233" s="39"/>
      <c r="F233" s="39"/>
      <c r="G233" s="40"/>
      <c r="H233" s="40"/>
      <c r="I233" s="40"/>
      <c r="J233" s="39"/>
      <c r="K233" s="38"/>
      <c r="L233" s="41" t="str">
        <f aca="false">IF(AND($K233="Closed",$B233&lt;&gt;"",$H233&lt;&gt;""),(N($H233)-N($I233))*IF(N($D233)=0,1,N($D233))*100,"")</f>
        <v/>
      </c>
      <c r="M233" s="42"/>
      <c r="N233" s="43" t="str">
        <f aca="false">IF($M233&lt;&gt;"",$M233,IF($L233&lt;&gt;"",$L233,""))</f>
        <v/>
      </c>
      <c r="O233" s="46"/>
      <c r="Q233" s="45" t="str">
        <f aca="false">IF(AND($M233&lt;&gt;"",$L233&lt;&gt;""),ABS($M233-$L233),"")</f>
        <v/>
      </c>
    </row>
    <row r="234" customFormat="false" ht="15" hidden="false" customHeight="true" outlineLevel="0" collapsed="false">
      <c r="B234" s="38"/>
      <c r="C234" s="38"/>
      <c r="D234" s="38"/>
      <c r="E234" s="39"/>
      <c r="F234" s="39"/>
      <c r="G234" s="40"/>
      <c r="H234" s="40"/>
      <c r="I234" s="40"/>
      <c r="J234" s="39"/>
      <c r="K234" s="38"/>
      <c r="L234" s="41" t="str">
        <f aca="false">IF(AND($K234="Closed",$B234&lt;&gt;"",$H234&lt;&gt;""),(N($H234)-N($I234))*IF(N($D234)=0,1,N($D234))*100,"")</f>
        <v/>
      </c>
      <c r="M234" s="42"/>
      <c r="N234" s="43" t="str">
        <f aca="false">IF($M234&lt;&gt;"",$M234,IF($L234&lt;&gt;"",$L234,""))</f>
        <v/>
      </c>
      <c r="O234" s="46"/>
      <c r="Q234" s="45" t="str">
        <f aca="false">IF(AND($M234&lt;&gt;"",$L234&lt;&gt;""),ABS($M234-$L234),"")</f>
        <v/>
      </c>
    </row>
    <row r="235" customFormat="false" ht="15" hidden="false" customHeight="true" outlineLevel="0" collapsed="false">
      <c r="B235" s="38"/>
      <c r="C235" s="38"/>
      <c r="D235" s="38"/>
      <c r="E235" s="39"/>
      <c r="F235" s="39"/>
      <c r="G235" s="40"/>
      <c r="H235" s="40"/>
      <c r="I235" s="40"/>
      <c r="J235" s="39"/>
      <c r="K235" s="38"/>
      <c r="L235" s="41" t="str">
        <f aca="false">IF(AND($K235="Closed",$B235&lt;&gt;"",$H235&lt;&gt;""),(N($H235)-N($I235))*IF(N($D235)=0,1,N($D235))*100,"")</f>
        <v/>
      </c>
      <c r="M235" s="42"/>
      <c r="N235" s="43" t="str">
        <f aca="false">IF($M235&lt;&gt;"",$M235,IF($L235&lt;&gt;"",$L235,""))</f>
        <v/>
      </c>
      <c r="O235" s="46"/>
      <c r="Q235" s="45" t="str">
        <f aca="false">IF(AND($M235&lt;&gt;"",$L235&lt;&gt;""),ABS($M235-$L235),"")</f>
        <v/>
      </c>
    </row>
    <row r="236" customFormat="false" ht="15" hidden="false" customHeight="true" outlineLevel="0" collapsed="false">
      <c r="B236" s="38"/>
      <c r="C236" s="38"/>
      <c r="D236" s="38"/>
      <c r="E236" s="39"/>
      <c r="F236" s="39"/>
      <c r="G236" s="40"/>
      <c r="H236" s="40"/>
      <c r="I236" s="40"/>
      <c r="J236" s="39"/>
      <c r="K236" s="38"/>
      <c r="L236" s="41" t="str">
        <f aca="false">IF(AND($K236="Closed",$B236&lt;&gt;"",$H236&lt;&gt;""),(N($H236)-N($I236))*IF(N($D236)=0,1,N($D236))*100,"")</f>
        <v/>
      </c>
      <c r="M236" s="42"/>
      <c r="N236" s="43" t="str">
        <f aca="false">IF($M236&lt;&gt;"",$M236,IF($L236&lt;&gt;"",$L236,""))</f>
        <v/>
      </c>
      <c r="O236" s="46"/>
      <c r="Q236" s="45" t="str">
        <f aca="false">IF(AND($M236&lt;&gt;"",$L236&lt;&gt;""),ABS($M236-$L236),"")</f>
        <v/>
      </c>
    </row>
    <row r="237" customFormat="false" ht="15" hidden="false" customHeight="true" outlineLevel="0" collapsed="false">
      <c r="B237" s="38"/>
      <c r="C237" s="38"/>
      <c r="D237" s="38"/>
      <c r="E237" s="39"/>
      <c r="F237" s="39"/>
      <c r="G237" s="40"/>
      <c r="H237" s="40"/>
      <c r="I237" s="40"/>
      <c r="J237" s="39"/>
      <c r="K237" s="38"/>
      <c r="L237" s="41" t="str">
        <f aca="false">IF(AND($K237="Closed",$B237&lt;&gt;"",$H237&lt;&gt;""),(N($H237)-N($I237))*IF(N($D237)=0,1,N($D237))*100,"")</f>
        <v/>
      </c>
      <c r="M237" s="42"/>
      <c r="N237" s="43" t="str">
        <f aca="false">IF($M237&lt;&gt;"",$M237,IF($L237&lt;&gt;"",$L237,""))</f>
        <v/>
      </c>
      <c r="O237" s="46"/>
      <c r="Q237" s="45" t="str">
        <f aca="false">IF(AND($M237&lt;&gt;"",$L237&lt;&gt;""),ABS($M237-$L237),"")</f>
        <v/>
      </c>
    </row>
    <row r="238" customFormat="false" ht="15" hidden="false" customHeight="true" outlineLevel="0" collapsed="false">
      <c r="B238" s="38"/>
      <c r="C238" s="38"/>
      <c r="D238" s="38"/>
      <c r="E238" s="39"/>
      <c r="F238" s="39"/>
      <c r="G238" s="40"/>
      <c r="H238" s="40"/>
      <c r="I238" s="40"/>
      <c r="J238" s="39"/>
      <c r="K238" s="38"/>
      <c r="L238" s="41" t="str">
        <f aca="false">IF(AND($K238="Closed",$B238&lt;&gt;"",$H238&lt;&gt;""),(N($H238)-N($I238))*IF(N($D238)=0,1,N($D238))*100,"")</f>
        <v/>
      </c>
      <c r="M238" s="42"/>
      <c r="N238" s="43" t="str">
        <f aca="false">IF($M238&lt;&gt;"",$M238,IF($L238&lt;&gt;"",$L238,""))</f>
        <v/>
      </c>
      <c r="O238" s="46"/>
      <c r="Q238" s="45" t="str">
        <f aca="false">IF(AND($M238&lt;&gt;"",$L238&lt;&gt;""),ABS($M238-$L238),"")</f>
        <v/>
      </c>
    </row>
    <row r="239" customFormat="false" ht="15" hidden="false" customHeight="true" outlineLevel="0" collapsed="false">
      <c r="B239" s="38"/>
      <c r="C239" s="38"/>
      <c r="D239" s="38"/>
      <c r="E239" s="39"/>
      <c r="F239" s="39"/>
      <c r="G239" s="40"/>
      <c r="H239" s="40"/>
      <c r="I239" s="40"/>
      <c r="J239" s="39"/>
      <c r="K239" s="38"/>
      <c r="L239" s="41" t="str">
        <f aca="false">IF(AND($K239="Closed",$B239&lt;&gt;"",$H239&lt;&gt;""),(N($H239)-N($I239))*IF(N($D239)=0,1,N($D239))*100,"")</f>
        <v/>
      </c>
      <c r="M239" s="42"/>
      <c r="N239" s="43" t="str">
        <f aca="false">IF($M239&lt;&gt;"",$M239,IF($L239&lt;&gt;"",$L239,""))</f>
        <v/>
      </c>
      <c r="O239" s="46"/>
      <c r="Q239" s="45" t="str">
        <f aca="false">IF(AND($M239&lt;&gt;"",$L239&lt;&gt;""),ABS($M239-$L239),"")</f>
        <v/>
      </c>
    </row>
    <row r="240" customFormat="false" ht="15" hidden="false" customHeight="true" outlineLevel="0" collapsed="false">
      <c r="B240" s="38"/>
      <c r="C240" s="38"/>
      <c r="D240" s="38"/>
      <c r="E240" s="39"/>
      <c r="F240" s="39"/>
      <c r="G240" s="40"/>
      <c r="H240" s="40"/>
      <c r="I240" s="40"/>
      <c r="J240" s="39"/>
      <c r="K240" s="38"/>
      <c r="L240" s="41" t="str">
        <f aca="false">IF(AND($K240="Closed",$B240&lt;&gt;"",$H240&lt;&gt;""),(N($H240)-N($I240))*IF(N($D240)=0,1,N($D240))*100,"")</f>
        <v/>
      </c>
      <c r="M240" s="42"/>
      <c r="N240" s="43" t="str">
        <f aca="false">IF($M240&lt;&gt;"",$M240,IF($L240&lt;&gt;"",$L240,""))</f>
        <v/>
      </c>
      <c r="O240" s="46"/>
      <c r="Q240" s="45" t="str">
        <f aca="false">IF(AND($M240&lt;&gt;"",$L240&lt;&gt;""),ABS($M240-$L240),"")</f>
        <v/>
      </c>
    </row>
    <row r="241" customFormat="false" ht="15" hidden="false" customHeight="true" outlineLevel="0" collapsed="false">
      <c r="B241" s="38"/>
      <c r="C241" s="38"/>
      <c r="D241" s="38"/>
      <c r="E241" s="39"/>
      <c r="F241" s="39"/>
      <c r="G241" s="40"/>
      <c r="H241" s="40"/>
      <c r="I241" s="40"/>
      <c r="J241" s="39"/>
      <c r="K241" s="38"/>
      <c r="L241" s="41" t="str">
        <f aca="false">IF(AND($K241="Closed",$B241&lt;&gt;"",$H241&lt;&gt;""),(N($H241)-N($I241))*IF(N($D241)=0,1,N($D241))*100,"")</f>
        <v/>
      </c>
      <c r="M241" s="42"/>
      <c r="N241" s="43" t="str">
        <f aca="false">IF($M241&lt;&gt;"",$M241,IF($L241&lt;&gt;"",$L241,""))</f>
        <v/>
      </c>
      <c r="O241" s="46"/>
      <c r="Q241" s="45" t="str">
        <f aca="false">IF(AND($M241&lt;&gt;"",$L241&lt;&gt;""),ABS($M241-$L241),"")</f>
        <v/>
      </c>
    </row>
    <row r="242" customFormat="false" ht="15" hidden="false" customHeight="true" outlineLevel="0" collapsed="false">
      <c r="B242" s="38"/>
      <c r="C242" s="38"/>
      <c r="D242" s="38"/>
      <c r="E242" s="39"/>
      <c r="F242" s="39"/>
      <c r="G242" s="40"/>
      <c r="H242" s="40"/>
      <c r="I242" s="40"/>
      <c r="J242" s="39"/>
      <c r="K242" s="38"/>
      <c r="L242" s="41" t="str">
        <f aca="false">IF(AND($K242="Closed",$B242&lt;&gt;"",$H242&lt;&gt;""),(N($H242)-N($I242))*IF(N($D242)=0,1,N($D242))*100,"")</f>
        <v/>
      </c>
      <c r="M242" s="42"/>
      <c r="N242" s="43" t="str">
        <f aca="false">IF($M242&lt;&gt;"",$M242,IF($L242&lt;&gt;"",$L242,""))</f>
        <v/>
      </c>
      <c r="O242" s="46"/>
      <c r="Q242" s="45" t="str">
        <f aca="false">IF(AND($M242&lt;&gt;"",$L242&lt;&gt;""),ABS($M242-$L242),"")</f>
        <v/>
      </c>
    </row>
    <row r="243" customFormat="false" ht="15" hidden="false" customHeight="true" outlineLevel="0" collapsed="false">
      <c r="B243" s="38"/>
      <c r="C243" s="38"/>
      <c r="D243" s="38"/>
      <c r="E243" s="39"/>
      <c r="F243" s="39"/>
      <c r="G243" s="40"/>
      <c r="H243" s="40"/>
      <c r="I243" s="40"/>
      <c r="J243" s="39"/>
      <c r="K243" s="38"/>
      <c r="L243" s="41" t="str">
        <f aca="false">IF(AND($K243="Closed",$B243&lt;&gt;"",$H243&lt;&gt;""),(N($H243)-N($I243))*IF(N($D243)=0,1,N($D243))*100,"")</f>
        <v/>
      </c>
      <c r="M243" s="42"/>
      <c r="N243" s="43" t="str">
        <f aca="false">IF($M243&lt;&gt;"",$M243,IF($L243&lt;&gt;"",$L243,""))</f>
        <v/>
      </c>
      <c r="O243" s="46"/>
      <c r="Q243" s="45" t="str">
        <f aca="false">IF(AND($M243&lt;&gt;"",$L243&lt;&gt;""),ABS($M243-$L243),"")</f>
        <v/>
      </c>
    </row>
    <row r="244" customFormat="false" ht="15" hidden="false" customHeight="true" outlineLevel="0" collapsed="false">
      <c r="B244" s="38"/>
      <c r="C244" s="38"/>
      <c r="D244" s="38"/>
      <c r="E244" s="39"/>
      <c r="F244" s="39"/>
      <c r="G244" s="40"/>
      <c r="H244" s="40"/>
      <c r="I244" s="40"/>
      <c r="J244" s="39"/>
      <c r="K244" s="38"/>
      <c r="L244" s="41" t="str">
        <f aca="false">IF(AND($K244="Closed",$B244&lt;&gt;"",$H244&lt;&gt;""),(N($H244)-N($I244))*IF(N($D244)=0,1,N($D244))*100,"")</f>
        <v/>
      </c>
      <c r="M244" s="42"/>
      <c r="N244" s="43" t="str">
        <f aca="false">IF($M244&lt;&gt;"",$M244,IF($L244&lt;&gt;"",$L244,""))</f>
        <v/>
      </c>
      <c r="O244" s="46"/>
      <c r="Q244" s="45" t="str">
        <f aca="false">IF(AND($M244&lt;&gt;"",$L244&lt;&gt;""),ABS($M244-$L244),"")</f>
        <v/>
      </c>
    </row>
    <row r="245" customFormat="false" ht="15" hidden="false" customHeight="true" outlineLevel="0" collapsed="false">
      <c r="B245" s="38"/>
      <c r="C245" s="38"/>
      <c r="D245" s="38"/>
      <c r="E245" s="39"/>
      <c r="F245" s="39"/>
      <c r="G245" s="40"/>
      <c r="H245" s="40"/>
      <c r="I245" s="40"/>
      <c r="J245" s="39"/>
      <c r="K245" s="38"/>
      <c r="L245" s="41" t="str">
        <f aca="false">IF(AND($K245="Closed",$B245&lt;&gt;"",$H245&lt;&gt;""),(N($H245)-N($I245))*IF(N($D245)=0,1,N($D245))*100,"")</f>
        <v/>
      </c>
      <c r="M245" s="42"/>
      <c r="N245" s="43" t="str">
        <f aca="false">IF($M245&lt;&gt;"",$M245,IF($L245&lt;&gt;"",$L245,""))</f>
        <v/>
      </c>
      <c r="O245" s="46"/>
      <c r="Q245" s="45" t="str">
        <f aca="false">IF(AND($M245&lt;&gt;"",$L245&lt;&gt;""),ABS($M245-$L245),"")</f>
        <v/>
      </c>
    </row>
    <row r="246" customFormat="false" ht="15" hidden="false" customHeight="true" outlineLevel="0" collapsed="false">
      <c r="B246" s="38"/>
      <c r="C246" s="38"/>
      <c r="D246" s="38"/>
      <c r="E246" s="39"/>
      <c r="F246" s="39"/>
      <c r="G246" s="40"/>
      <c r="H246" s="40"/>
      <c r="I246" s="40"/>
      <c r="J246" s="39"/>
      <c r="K246" s="38"/>
      <c r="L246" s="41" t="str">
        <f aca="false">IF(AND($K246="Closed",$B246&lt;&gt;"",$H246&lt;&gt;""),(N($H246)-N($I246))*IF(N($D246)=0,1,N($D246))*100,"")</f>
        <v/>
      </c>
      <c r="M246" s="42"/>
      <c r="N246" s="43" t="str">
        <f aca="false">IF($M246&lt;&gt;"",$M246,IF($L246&lt;&gt;"",$L246,""))</f>
        <v/>
      </c>
      <c r="O246" s="46"/>
      <c r="Q246" s="45" t="str">
        <f aca="false">IF(AND($M246&lt;&gt;"",$L246&lt;&gt;""),ABS($M246-$L246),"")</f>
        <v/>
      </c>
    </row>
    <row r="247" customFormat="false" ht="15" hidden="false" customHeight="true" outlineLevel="0" collapsed="false">
      <c r="B247" s="38"/>
      <c r="C247" s="38"/>
      <c r="D247" s="38"/>
      <c r="E247" s="39"/>
      <c r="F247" s="39"/>
      <c r="G247" s="40"/>
      <c r="H247" s="40"/>
      <c r="I247" s="40"/>
      <c r="J247" s="39"/>
      <c r="K247" s="38"/>
      <c r="L247" s="41" t="str">
        <f aca="false">IF(AND($K247="Closed",$B247&lt;&gt;"",$H247&lt;&gt;""),(N($H247)-N($I247))*IF(N($D247)=0,1,N($D247))*100,"")</f>
        <v/>
      </c>
      <c r="M247" s="42"/>
      <c r="N247" s="43" t="str">
        <f aca="false">IF($M247&lt;&gt;"",$M247,IF($L247&lt;&gt;"",$L247,""))</f>
        <v/>
      </c>
      <c r="O247" s="46"/>
      <c r="Q247" s="45" t="str">
        <f aca="false">IF(AND($M247&lt;&gt;"",$L247&lt;&gt;""),ABS($M247-$L247),"")</f>
        <v/>
      </c>
    </row>
    <row r="248" customFormat="false" ht="15" hidden="false" customHeight="true" outlineLevel="0" collapsed="false">
      <c r="B248" s="38"/>
      <c r="C248" s="38"/>
      <c r="D248" s="38"/>
      <c r="E248" s="39"/>
      <c r="F248" s="39"/>
      <c r="G248" s="40"/>
      <c r="H248" s="40"/>
      <c r="I248" s="40"/>
      <c r="J248" s="39"/>
      <c r="K248" s="38"/>
      <c r="L248" s="41" t="str">
        <f aca="false">IF(AND($K248="Closed",$B248&lt;&gt;"",$H248&lt;&gt;""),(N($H248)-N($I248))*IF(N($D248)=0,1,N($D248))*100,"")</f>
        <v/>
      </c>
      <c r="M248" s="42"/>
      <c r="N248" s="43" t="str">
        <f aca="false">IF($M248&lt;&gt;"",$M248,IF($L248&lt;&gt;"",$L248,""))</f>
        <v/>
      </c>
      <c r="O248" s="46"/>
      <c r="Q248" s="45" t="str">
        <f aca="false">IF(AND($M248&lt;&gt;"",$L248&lt;&gt;""),ABS($M248-$L248),"")</f>
        <v/>
      </c>
    </row>
    <row r="249" customFormat="false" ht="15" hidden="false" customHeight="true" outlineLevel="0" collapsed="false">
      <c r="B249" s="38"/>
      <c r="C249" s="38"/>
      <c r="D249" s="38"/>
      <c r="E249" s="39"/>
      <c r="F249" s="39"/>
      <c r="G249" s="40"/>
      <c r="H249" s="40"/>
      <c r="I249" s="40"/>
      <c r="J249" s="39"/>
      <c r="K249" s="38"/>
      <c r="L249" s="41" t="str">
        <f aca="false">IF(AND($K249="Closed",$B249&lt;&gt;"",$H249&lt;&gt;""),(N($H249)-N($I249))*IF(N($D249)=0,1,N($D249))*100,"")</f>
        <v/>
      </c>
      <c r="M249" s="42"/>
      <c r="N249" s="43" t="str">
        <f aca="false">IF($M249&lt;&gt;"",$M249,IF($L249&lt;&gt;"",$L249,""))</f>
        <v/>
      </c>
      <c r="O249" s="46"/>
      <c r="Q249" s="45" t="str">
        <f aca="false">IF(AND($M249&lt;&gt;"",$L249&lt;&gt;""),ABS($M249-$L249),"")</f>
        <v/>
      </c>
    </row>
    <row r="250" customFormat="false" ht="15" hidden="false" customHeight="true" outlineLevel="0" collapsed="false">
      <c r="B250" s="38"/>
      <c r="C250" s="38"/>
      <c r="D250" s="38"/>
      <c r="E250" s="39"/>
      <c r="F250" s="39"/>
      <c r="G250" s="40"/>
      <c r="H250" s="40"/>
      <c r="I250" s="40"/>
      <c r="J250" s="39"/>
      <c r="K250" s="38"/>
      <c r="L250" s="41" t="str">
        <f aca="false">IF(AND($K250="Closed",$B250&lt;&gt;"",$H250&lt;&gt;""),(N($H250)-N($I250))*IF(N($D250)=0,1,N($D250))*100,"")</f>
        <v/>
      </c>
      <c r="M250" s="42"/>
      <c r="N250" s="43" t="str">
        <f aca="false">IF($M250&lt;&gt;"",$M250,IF($L250&lt;&gt;"",$L250,""))</f>
        <v/>
      </c>
      <c r="O250" s="46"/>
      <c r="Q250" s="45" t="str">
        <f aca="false">IF(AND($M250&lt;&gt;"",$L250&lt;&gt;""),ABS($M250-$L250),"")</f>
        <v/>
      </c>
    </row>
    <row r="251" customFormat="false" ht="15" hidden="false" customHeight="true" outlineLevel="0" collapsed="false">
      <c r="B251" s="38"/>
      <c r="C251" s="38"/>
      <c r="D251" s="38"/>
      <c r="E251" s="39"/>
      <c r="F251" s="39"/>
      <c r="G251" s="40"/>
      <c r="H251" s="40"/>
      <c r="I251" s="40"/>
      <c r="J251" s="39"/>
      <c r="K251" s="38"/>
      <c r="L251" s="41" t="str">
        <f aca="false">IF(AND($K251="Closed",$B251&lt;&gt;"",$H251&lt;&gt;""),(N($H251)-N($I251))*IF(N($D251)=0,1,N($D251))*100,"")</f>
        <v/>
      </c>
      <c r="M251" s="42"/>
      <c r="N251" s="43" t="str">
        <f aca="false">IF($M251&lt;&gt;"",$M251,IF($L251&lt;&gt;"",$L251,""))</f>
        <v/>
      </c>
      <c r="O251" s="46"/>
      <c r="Q251" s="45" t="str">
        <f aca="false">IF(AND($M251&lt;&gt;"",$L251&lt;&gt;""),ABS($M251-$L251),"")</f>
        <v/>
      </c>
    </row>
    <row r="252" customFormat="false" ht="15" hidden="false" customHeight="true" outlineLevel="0" collapsed="false">
      <c r="B252" s="38"/>
      <c r="C252" s="38"/>
      <c r="D252" s="38"/>
      <c r="E252" s="39"/>
      <c r="F252" s="39"/>
      <c r="G252" s="40"/>
      <c r="H252" s="40"/>
      <c r="I252" s="40"/>
      <c r="J252" s="39"/>
      <c r="K252" s="38"/>
      <c r="L252" s="41" t="str">
        <f aca="false">IF(AND($K252="Closed",$B252&lt;&gt;"",$H252&lt;&gt;""),(N($H252)-N($I252))*IF(N($D252)=0,1,N($D252))*100,"")</f>
        <v/>
      </c>
      <c r="M252" s="42"/>
      <c r="N252" s="43" t="str">
        <f aca="false">IF($M252&lt;&gt;"",$M252,IF($L252&lt;&gt;"",$L252,""))</f>
        <v/>
      </c>
      <c r="O252" s="46"/>
      <c r="Q252" s="45" t="str">
        <f aca="false">IF(AND($M252&lt;&gt;"",$L252&lt;&gt;""),ABS($M252-$L252),"")</f>
        <v/>
      </c>
    </row>
    <row r="253" customFormat="false" ht="15" hidden="false" customHeight="true" outlineLevel="0" collapsed="false">
      <c r="B253" s="38"/>
      <c r="C253" s="38"/>
      <c r="D253" s="38"/>
      <c r="E253" s="39"/>
      <c r="F253" s="39"/>
      <c r="G253" s="40"/>
      <c r="H253" s="40"/>
      <c r="I253" s="40"/>
      <c r="J253" s="39"/>
      <c r="K253" s="38"/>
      <c r="L253" s="41" t="str">
        <f aca="false">IF(AND($K253="Closed",$B253&lt;&gt;"",$H253&lt;&gt;""),(N($H253)-N($I253))*IF(N($D253)=0,1,N($D253))*100,"")</f>
        <v/>
      </c>
      <c r="M253" s="42"/>
      <c r="N253" s="43" t="str">
        <f aca="false">IF($M253&lt;&gt;"",$M253,IF($L253&lt;&gt;"",$L253,""))</f>
        <v/>
      </c>
      <c r="O253" s="46"/>
      <c r="Q253" s="45" t="str">
        <f aca="false">IF(AND($M253&lt;&gt;"",$L253&lt;&gt;""),ABS($M253-$L253),"")</f>
        <v/>
      </c>
    </row>
    <row r="254" customFormat="false" ht="15" hidden="false" customHeight="true" outlineLevel="0" collapsed="false">
      <c r="B254" s="38"/>
      <c r="C254" s="38"/>
      <c r="D254" s="38"/>
      <c r="E254" s="39"/>
      <c r="F254" s="39"/>
      <c r="G254" s="40"/>
      <c r="H254" s="40"/>
      <c r="I254" s="40"/>
      <c r="J254" s="39"/>
      <c r="K254" s="38"/>
      <c r="L254" s="41" t="str">
        <f aca="false">IF(AND($K254="Closed",$B254&lt;&gt;"",$H254&lt;&gt;""),(N($H254)-N($I254))*IF(N($D254)=0,1,N($D254))*100,"")</f>
        <v/>
      </c>
      <c r="M254" s="42"/>
      <c r="N254" s="43" t="str">
        <f aca="false">IF($M254&lt;&gt;"",$M254,IF($L254&lt;&gt;"",$L254,""))</f>
        <v/>
      </c>
      <c r="O254" s="46"/>
      <c r="Q254" s="45" t="str">
        <f aca="false">IF(AND($M254&lt;&gt;"",$L254&lt;&gt;""),ABS($M254-$L254),"")</f>
        <v/>
      </c>
    </row>
    <row r="255" customFormat="false" ht="15" hidden="false" customHeight="true" outlineLevel="0" collapsed="false">
      <c r="B255" s="38"/>
      <c r="C255" s="38"/>
      <c r="D255" s="38"/>
      <c r="E255" s="39"/>
      <c r="F255" s="39"/>
      <c r="G255" s="40"/>
      <c r="H255" s="40"/>
      <c r="I255" s="40"/>
      <c r="J255" s="39"/>
      <c r="K255" s="38"/>
      <c r="L255" s="41" t="str">
        <f aca="false">IF(AND($K255="Closed",$B255&lt;&gt;"",$H255&lt;&gt;""),(N($H255)-N($I255))*IF(N($D255)=0,1,N($D255))*100,"")</f>
        <v/>
      </c>
      <c r="M255" s="42"/>
      <c r="N255" s="43" t="str">
        <f aca="false">IF($M255&lt;&gt;"",$M255,IF($L255&lt;&gt;"",$L255,""))</f>
        <v/>
      </c>
      <c r="O255" s="46"/>
      <c r="Q255" s="45" t="str">
        <f aca="false">IF(AND($M255&lt;&gt;"",$L255&lt;&gt;""),ABS($M255-$L255),"")</f>
        <v/>
      </c>
    </row>
    <row r="256" customFormat="false" ht="15" hidden="false" customHeight="true" outlineLevel="0" collapsed="false">
      <c r="B256" s="38"/>
      <c r="C256" s="38"/>
      <c r="D256" s="38"/>
      <c r="E256" s="39"/>
      <c r="F256" s="39"/>
      <c r="G256" s="40"/>
      <c r="H256" s="40"/>
      <c r="I256" s="40"/>
      <c r="J256" s="39"/>
      <c r="K256" s="38"/>
      <c r="L256" s="41" t="str">
        <f aca="false">IF(AND($K256="Closed",$B256&lt;&gt;"",$H256&lt;&gt;""),(N($H256)-N($I256))*IF(N($D256)=0,1,N($D256))*100,"")</f>
        <v/>
      </c>
      <c r="M256" s="42"/>
      <c r="N256" s="43" t="str">
        <f aca="false">IF($M256&lt;&gt;"",$M256,IF($L256&lt;&gt;"",$L256,""))</f>
        <v/>
      </c>
      <c r="O256" s="46"/>
      <c r="Q256" s="45" t="str">
        <f aca="false">IF(AND($M256&lt;&gt;"",$L256&lt;&gt;""),ABS($M256-$L256),"")</f>
        <v/>
      </c>
    </row>
    <row r="257" customFormat="false" ht="15" hidden="false" customHeight="true" outlineLevel="0" collapsed="false">
      <c r="B257" s="38"/>
      <c r="C257" s="38"/>
      <c r="D257" s="38"/>
      <c r="E257" s="39"/>
      <c r="F257" s="39"/>
      <c r="G257" s="40"/>
      <c r="H257" s="40"/>
      <c r="I257" s="40"/>
      <c r="J257" s="39"/>
      <c r="K257" s="38"/>
      <c r="L257" s="41" t="str">
        <f aca="false">IF(AND($K257="Closed",$B257&lt;&gt;"",$H257&lt;&gt;""),(N($H257)-N($I257))*IF(N($D257)=0,1,N($D257))*100,"")</f>
        <v/>
      </c>
      <c r="M257" s="42"/>
      <c r="N257" s="43" t="str">
        <f aca="false">IF($M257&lt;&gt;"",$M257,IF($L257&lt;&gt;"",$L257,""))</f>
        <v/>
      </c>
      <c r="O257" s="46"/>
      <c r="Q257" s="45" t="str">
        <f aca="false">IF(AND($M257&lt;&gt;"",$L257&lt;&gt;""),ABS($M257-$L257),"")</f>
        <v/>
      </c>
    </row>
    <row r="259" customFormat="false" ht="15" hidden="false" customHeight="true" outlineLevel="0" collapsed="false">
      <c r="B259" s="47" t="s">
        <v>104</v>
      </c>
    </row>
    <row r="260" customFormat="false" ht="15" hidden="false" customHeight="true" outlineLevel="0" collapsed="false">
      <c r="B260" s="47" t="s">
        <v>105</v>
      </c>
    </row>
  </sheetData>
  <conditionalFormatting sqref="N8:N257">
    <cfRule type="cellIs" priority="2" operator="lessThan" aboveAverage="0" equalAverage="0" bottom="0" percent="0" rank="0" text="" dxfId="1">
      <formula>0</formula>
    </cfRule>
    <cfRule type="cellIs" priority="3" operator="greaterThan" aboveAverage="0" equalAverage="0" bottom="0" percent="0" rank="0" text="" dxfId="2">
      <formula>0</formula>
    </cfRule>
  </conditionalFormatting>
  <conditionalFormatting sqref="L8:L257">
    <cfRule type="cellIs" priority="4" operator="lessThan" aboveAverage="0" equalAverage="0" bottom="0" percent="0" rank="0" text="" dxfId="1">
      <formula>0</formula>
    </cfRule>
    <cfRule type="cellIs" priority="5" operator="greaterThan" aboveAverage="0" equalAverage="0" bottom="0" percent="0" rank="0" text="" dxfId="2">
      <formula>0</formula>
    </cfRule>
  </conditionalFormatting>
  <dataValidations count="2">
    <dataValidation allowBlank="true" errorStyle="stop" operator="between" showDropDown="false" showErrorMessage="false" showInputMessage="false" sqref="C8:C257" type="list">
      <formula1>"Cash-secured put,Covered call,Put credit spread,Call credit spread,Iron condor,Wheel,Long stock,Other"</formula1>
      <formula2>0</formula2>
    </dataValidation>
    <dataValidation allowBlank="true" errorStyle="stop" operator="between" showDropDown="false" showErrorMessage="false" showInputMessage="false" sqref="K8:K257" type="list">
      <formula1>"Open,Closed,Assigned,Expired"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30"/>
    <col collapsed="false" customWidth="true" hidden="false" outlineLevel="0" max="3" min="3" style="1" width="16"/>
    <col collapsed="false" customWidth="true" hidden="false" outlineLevel="0" max="4" min="4" style="1" width="3"/>
    <col collapsed="false" customWidth="true" hidden="false" outlineLevel="0" max="5" min="5" style="1" width="30"/>
    <col collapsed="false" customWidth="true" hidden="false" outlineLevel="0" max="6" min="6" style="1" width="16"/>
    <col collapsed="false" customWidth="true" hidden="false" outlineLevel="0" max="7" min="7" style="1" width="3"/>
    <col collapsed="false" customWidth="true" hidden="false" outlineLevel="0" max="8" min="8" style="1" width="30"/>
    <col collapsed="false" customWidth="true" hidden="false" outlineLevel="0" max="9" min="9" style="1" width="16"/>
  </cols>
  <sheetData>
    <row r="1" customFormat="false" ht="15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19.5" hidden="false" customHeight="true" outlineLevel="0" collapsed="false">
      <c r="A2" s="2"/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15" hidden="false" customHeight="true" outlineLevel="0" collapsed="false">
      <c r="A3" s="2"/>
      <c r="B3" s="4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Format="false" ht="15" hidden="false" customHeight="true" outlineLevel="0" collapsed="false">
      <c r="A4" s="2"/>
      <c r="B4" s="5" t="s">
        <v>106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customFormat="false" ht="3" hidden="false" customHeight="true" outlineLevel="0" collapsed="false">
      <c r="A5" s="2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2"/>
      <c r="N5" s="2"/>
    </row>
    <row r="6" customFormat="false" ht="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customFormat="false" ht="15" hidden="false" customHeight="true" outlineLevel="0" collapsed="false">
      <c r="A7" s="2"/>
      <c r="B7" s="10" t="s">
        <v>107</v>
      </c>
      <c r="C7" s="2"/>
      <c r="D7" s="2"/>
      <c r="E7" s="10" t="s">
        <v>108</v>
      </c>
      <c r="F7" s="2"/>
      <c r="G7" s="2"/>
      <c r="H7" s="10" t="s">
        <v>109</v>
      </c>
      <c r="I7" s="2"/>
      <c r="J7" s="2"/>
      <c r="K7" s="2"/>
      <c r="L7" s="2"/>
      <c r="M7" s="2"/>
      <c r="N7" s="2"/>
    </row>
    <row r="8" customFormat="false" ht="15" hidden="false" customHeight="true" outlineLevel="0" collapsed="false">
      <c r="A8" s="2"/>
      <c r="B8" s="9" t="s">
        <v>110</v>
      </c>
      <c r="C8" s="2"/>
      <c r="D8" s="2"/>
      <c r="E8" s="9" t="s">
        <v>111</v>
      </c>
      <c r="F8" s="2"/>
      <c r="G8" s="2"/>
      <c r="H8" s="9" t="s">
        <v>112</v>
      </c>
      <c r="I8" s="2"/>
      <c r="J8" s="2"/>
      <c r="K8" s="2"/>
      <c r="L8" s="2"/>
      <c r="M8" s="2"/>
      <c r="N8" s="2"/>
    </row>
    <row r="9" customFormat="false" ht="15" hidden="false" customHeight="tru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customFormat="false" ht="15" hidden="false" customHeight="true" outlineLevel="0" collapsed="false">
      <c r="A10" s="2"/>
      <c r="B10" s="48" t="s">
        <v>113</v>
      </c>
      <c r="C10" s="49" t="n">
        <v>95</v>
      </c>
      <c r="D10" s="2"/>
      <c r="E10" s="48" t="s">
        <v>114</v>
      </c>
      <c r="F10" s="50" t="n">
        <v>100000</v>
      </c>
      <c r="G10" s="2"/>
      <c r="H10" s="48" t="s">
        <v>115</v>
      </c>
      <c r="I10" s="49" t="n">
        <v>3.4</v>
      </c>
      <c r="J10" s="2"/>
      <c r="K10" s="2"/>
      <c r="L10" s="2"/>
      <c r="M10" s="2"/>
      <c r="N10" s="2"/>
    </row>
    <row r="11" customFormat="false" ht="15" hidden="false" customHeight="true" outlineLevel="0" collapsed="false">
      <c r="A11" s="2"/>
      <c r="B11" s="48" t="s">
        <v>116</v>
      </c>
      <c r="C11" s="49" t="n">
        <v>1.85</v>
      </c>
      <c r="D11" s="2"/>
      <c r="E11" s="48" t="s">
        <v>117</v>
      </c>
      <c r="F11" s="51" t="n">
        <v>0.1</v>
      </c>
      <c r="G11" s="2"/>
      <c r="H11" s="48" t="s">
        <v>118</v>
      </c>
      <c r="I11" s="49" t="n">
        <v>4.1</v>
      </c>
      <c r="J11" s="2"/>
      <c r="K11" s="2"/>
      <c r="L11" s="2"/>
      <c r="M11" s="2"/>
      <c r="N11" s="2"/>
    </row>
    <row r="12" customFormat="false" ht="15" hidden="false" customHeight="true" outlineLevel="0" collapsed="false">
      <c r="A12" s="2"/>
      <c r="B12" s="48" t="s">
        <v>87</v>
      </c>
      <c r="C12" s="52" t="n">
        <v>1</v>
      </c>
      <c r="D12" s="2"/>
      <c r="E12" s="48" t="s">
        <v>113</v>
      </c>
      <c r="F12" s="49" t="n">
        <v>95</v>
      </c>
      <c r="G12" s="2"/>
      <c r="H12" s="48" t="s">
        <v>87</v>
      </c>
      <c r="I12" s="52" t="n">
        <v>2</v>
      </c>
      <c r="J12" s="2"/>
      <c r="K12" s="2"/>
      <c r="L12" s="2"/>
      <c r="M12" s="2"/>
      <c r="N12" s="2"/>
    </row>
    <row r="13" customFormat="false" ht="15" hidden="false" customHeight="true" outlineLevel="0" collapsed="false">
      <c r="A13" s="2"/>
      <c r="B13" s="48" t="s">
        <v>119</v>
      </c>
      <c r="C13" s="52" t="n">
        <v>30</v>
      </c>
      <c r="D13" s="2"/>
      <c r="E13" s="48" t="s">
        <v>120</v>
      </c>
      <c r="F13" s="51" t="n">
        <v>0.02</v>
      </c>
      <c r="G13" s="2"/>
      <c r="H13" s="48" t="s">
        <v>121</v>
      </c>
      <c r="I13" s="52" t="n">
        <v>30</v>
      </c>
      <c r="J13" s="2"/>
      <c r="K13" s="2"/>
      <c r="L13" s="2"/>
      <c r="M13" s="2"/>
      <c r="N13" s="2"/>
    </row>
    <row r="14" customFormat="false" ht="15" hidden="false" customHeight="tru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customFormat="false" ht="15" hidden="false" customHeight="true" outlineLevel="0" collapsed="false">
      <c r="A15" s="2"/>
      <c r="B15" s="53" t="s">
        <v>122</v>
      </c>
      <c r="C15" s="54" t="n">
        <f aca="false">C10*C12*100</f>
        <v>9500</v>
      </c>
      <c r="D15" s="2"/>
      <c r="E15" s="53" t="s">
        <v>123</v>
      </c>
      <c r="F15" s="54" t="n">
        <f aca="false">F10*F11</f>
        <v>10000</v>
      </c>
      <c r="G15" s="2"/>
      <c r="H15" s="53" t="s">
        <v>124</v>
      </c>
      <c r="I15" s="55" t="n">
        <f aca="false">(I11-I10)*I12*100</f>
        <v>140</v>
      </c>
      <c r="J15" s="2"/>
      <c r="K15" s="2"/>
      <c r="L15" s="2"/>
      <c r="M15" s="2"/>
      <c r="N15" s="2"/>
    </row>
    <row r="16" customFormat="false" ht="15" hidden="false" customHeight="true" outlineLevel="0" collapsed="false">
      <c r="A16" s="2"/>
      <c r="B16" s="53" t="s">
        <v>125</v>
      </c>
      <c r="C16" s="55" t="n">
        <f aca="false">C11*C12*100</f>
        <v>185</v>
      </c>
      <c r="D16" s="2"/>
      <c r="E16" s="53" t="s">
        <v>126</v>
      </c>
      <c r="F16" s="56" t="n">
        <f aca="false">IFERROR(ROUNDDOWN((F10*F11)/(F12*100),0),0)</f>
        <v>1</v>
      </c>
      <c r="G16" s="2"/>
      <c r="H16" s="53" t="s">
        <v>127</v>
      </c>
      <c r="I16" s="57" t="n">
        <f aca="false">IFERROR(((I11-I10)*I12*100)/I13,0)</f>
        <v>4.66666666666667</v>
      </c>
      <c r="J16" s="2"/>
      <c r="K16" s="2"/>
      <c r="L16" s="2"/>
      <c r="M16" s="2"/>
      <c r="N16" s="2"/>
    </row>
    <row r="17" customFormat="false" ht="15" hidden="false" customHeight="true" outlineLevel="0" collapsed="false">
      <c r="A17" s="2"/>
      <c r="B17" s="53" t="s">
        <v>128</v>
      </c>
      <c r="C17" s="58" t="n">
        <f aca="false">IFERROR(C11/C10,0)</f>
        <v>0.0194736842105263</v>
      </c>
      <c r="D17" s="2"/>
      <c r="E17" s="53" t="s">
        <v>129</v>
      </c>
      <c r="F17" s="59" t="n">
        <f aca="false">F10*F13</f>
        <v>2000</v>
      </c>
      <c r="G17" s="2"/>
      <c r="H17" s="53" t="s">
        <v>130</v>
      </c>
      <c r="I17" s="59" t="n">
        <f aca="false">-I10*I12*100</f>
        <v>-680</v>
      </c>
      <c r="J17" s="2"/>
      <c r="K17" s="2"/>
      <c r="L17" s="2"/>
      <c r="M17" s="2"/>
      <c r="N17" s="2"/>
    </row>
    <row r="18" customFormat="false" ht="15" hidden="false" customHeight="true" outlineLevel="0" collapsed="false">
      <c r="A18" s="2"/>
      <c r="B18" s="53" t="s">
        <v>131</v>
      </c>
      <c r="C18" s="58" t="n">
        <f aca="false">IFERROR((C11/C10)*(365/C13),0)</f>
        <v>0.236929824561404</v>
      </c>
      <c r="D18" s="2"/>
      <c r="E18" s="53" t="s">
        <v>132</v>
      </c>
      <c r="F18" s="60" t="n">
        <f aca="false">IFERROR(ROUNDDOWN(1/F11,0),0)</f>
        <v>10</v>
      </c>
      <c r="G18" s="2"/>
      <c r="H18" s="2"/>
      <c r="I18" s="2"/>
      <c r="J18" s="2"/>
      <c r="K18" s="2"/>
      <c r="L18" s="2"/>
      <c r="M18" s="2"/>
      <c r="N18" s="2"/>
    </row>
    <row r="19" customFormat="false" ht="15" hidden="false" customHeight="true" outlineLevel="0" collapsed="false">
      <c r="A19" s="2"/>
      <c r="B19" s="53" t="s">
        <v>133</v>
      </c>
      <c r="C19" s="61" t="n">
        <f aca="false">C10-C11</f>
        <v>93.15</v>
      </c>
      <c r="D19" s="2"/>
      <c r="E19" s="2"/>
      <c r="F19" s="2"/>
      <c r="G19" s="2"/>
      <c r="H19" s="20" t="s">
        <v>134</v>
      </c>
      <c r="I19" s="2"/>
      <c r="J19" s="2"/>
      <c r="K19" s="2"/>
      <c r="L19" s="2"/>
      <c r="M19" s="2"/>
      <c r="N19" s="2"/>
    </row>
    <row r="20" customFormat="false" ht="15" hidden="false" customHeight="true" outlineLevel="0" collapsed="false">
      <c r="A20" s="2"/>
      <c r="B20" s="53" t="s">
        <v>135</v>
      </c>
      <c r="C20" s="62" t="n">
        <f aca="false">IFERROR(C11/C10,0)</f>
        <v>0.0194736842105263</v>
      </c>
      <c r="D20" s="2"/>
      <c r="E20" s="20" t="s">
        <v>136</v>
      </c>
      <c r="F20" s="2"/>
      <c r="G20" s="2"/>
      <c r="H20" s="20" t="s">
        <v>137</v>
      </c>
      <c r="I20" s="2"/>
      <c r="J20" s="2"/>
      <c r="K20" s="2"/>
      <c r="L20" s="2"/>
      <c r="M20" s="2"/>
      <c r="N20" s="2"/>
    </row>
    <row r="21" customFormat="false" ht="15" hidden="false" customHeight="true" outlineLevel="0" collapsed="false">
      <c r="A21" s="2"/>
      <c r="B21" s="2"/>
      <c r="C21" s="2"/>
      <c r="D21" s="2"/>
      <c r="E21" s="20" t="s">
        <v>138</v>
      </c>
      <c r="F21" s="2"/>
      <c r="G21" s="2"/>
      <c r="H21" s="20" t="s">
        <v>139</v>
      </c>
      <c r="I21" s="2"/>
      <c r="J21" s="2"/>
      <c r="K21" s="2"/>
      <c r="L21" s="2"/>
      <c r="M21" s="2"/>
      <c r="N21" s="2"/>
    </row>
    <row r="22" customFormat="false" ht="15" hidden="false" customHeight="true" outlineLevel="0" collapsed="false">
      <c r="A22" s="2"/>
      <c r="B22" s="20" t="s">
        <v>140</v>
      </c>
      <c r="C22" s="2"/>
      <c r="D22" s="2"/>
      <c r="E22" s="20" t="s">
        <v>141</v>
      </c>
      <c r="F22" s="2"/>
      <c r="G22" s="2"/>
      <c r="H22" s="2"/>
      <c r="I22" s="2"/>
      <c r="J22" s="2"/>
      <c r="K22" s="2"/>
      <c r="L22" s="2"/>
      <c r="M22" s="2"/>
      <c r="N22" s="2"/>
    </row>
    <row r="23" customFormat="false" ht="15" hidden="false" customHeight="true" outlineLevel="0" collapsed="false">
      <c r="A23" s="2"/>
      <c r="B23" s="20" t="s">
        <v>142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customFormat="false" ht="15" hidden="false" customHeight="tru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customFormat="false" ht="15" hidden="false" customHeight="true" outlineLevel="0" collapsed="false">
      <c r="A25" s="2"/>
      <c r="B25" s="28" t="s">
        <v>143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customFormat="false" ht="15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customFormat="false" ht="17.25" hidden="false" customHeight="true" outlineLevel="0" collapsed="false">
      <c r="A27" s="2"/>
      <c r="B27" s="63" t="s">
        <v>144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customFormat="false" ht="15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customFormat="false" ht="15" hidden="false" customHeight="true" outlineLevel="0" collapsed="false">
      <c r="A29" s="2"/>
      <c r="B29" s="27" t="s">
        <v>145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customFormat="false" ht="15" hidden="false" customHeight="true" outlineLevel="0" collapsed="false">
      <c r="A30" s="2"/>
      <c r="B30" s="27" t="s">
        <v>146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customFormat="false" ht="15" hidden="false" customHeight="true" outlineLevel="0" collapsed="false">
      <c r="A31" s="2"/>
      <c r="B31" s="27" t="s">
        <v>147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customFormat="false" ht="15" hidden="false" customHeight="tru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customFormat="false" ht="15" hidden="false" customHeight="true" outlineLevel="0" collapsed="false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customFormat="false" ht="15" hidden="false" customHeight="true" outlineLevel="0" collapsed="false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customFormat="false" ht="15" hidden="false" customHeight="true" outlineLevel="0" collapsed="false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customFormat="false" ht="15" hidden="false" customHeight="true" outlineLevel="0" collapsed="false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customFormat="false" ht="15" hidden="false" customHeight="true" outlineLevel="0" collapsed="false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customFormat="false" ht="15" hidden="false" customHeight="true" outlineLevel="0" collapsed="false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customFormat="false" ht="15" hidden="false" customHeight="tru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customFormat="false" ht="15" hidden="false" customHeight="true" outlineLevel="0" collapsed="false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customFormat="false" ht="15" hidden="false" customHeight="true" outlineLevel="0" collapsed="false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customFormat="false" ht="15" hidden="false" customHeight="true" outlineLevel="0" collapsed="false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customFormat="false" ht="15" hidden="false" customHeight="true" outlineLevel="0" collapsed="false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customFormat="false" ht="15" hidden="false" customHeight="true" outlineLevel="0" collapsed="false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customFormat="false" ht="15" hidden="false" customHeight="true" outlineLevel="0" collapsed="false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customFormat="false" ht="15" hidden="false" customHeight="tru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customFormat="false" ht="15" hidden="false" customHeight="true" outlineLevel="0" collapsed="false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customFormat="false" ht="15" hidden="false" customHeight="tru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customFormat="false" ht="15" hidden="false" customHeight="true" outlineLevel="0" collapsed="false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customFormat="false" ht="15" hidden="false" customHeight="true" outlineLevel="0" collapsed="false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customFormat="false" ht="15" hidden="false" customHeight="true" outlineLevel="0" collapsed="false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customFormat="false" ht="15" hidden="false" customHeight="true" outlineLevel="0" collapsed="false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customFormat="false" ht="15" hidden="false" customHeight="true" outlineLevel="0" collapsed="false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customFormat="false" ht="15" hidden="false" customHeight="true" outlineLevel="0" collapsed="false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customFormat="false" ht="15" hidden="false" customHeight="true" outlineLevel="0" collapsed="fals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customFormat="false" ht="15" hidden="false" customHeight="true" outlineLevel="0" collapsed="fals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customFormat="false" ht="15" hidden="false" customHeight="true" outlineLevel="0" collapsed="fals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customFormat="false" ht="15" hidden="false" customHeight="true" outlineLevel="0" collapsed="fals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22"/>
    <col collapsed="false" customWidth="true" hidden="false" outlineLevel="0" max="4" min="3" style="1" width="16"/>
    <col collapsed="false" customWidth="true" hidden="false" outlineLevel="0" max="5" min="5" style="1" width="3"/>
    <col collapsed="false" customWidth="true" hidden="false" outlineLevel="0" max="6" min="6" style="1" width="24"/>
    <col collapsed="false" customWidth="true" hidden="false" outlineLevel="0" max="7" min="7" style="1" width="16"/>
    <col collapsed="false" customWidth="true" hidden="false" outlineLevel="0" max="8" min="8" style="1" width="3"/>
    <col collapsed="false" customWidth="true" hidden="false" outlineLevel="0" max="9" min="9" style="1" width="34"/>
  </cols>
  <sheetData>
    <row r="1" customFormat="false" ht="15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9.5" hidden="false" customHeight="true" outlineLevel="0" collapsed="false">
      <c r="A2" s="2"/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true" outlineLevel="0" collapsed="false">
      <c r="A3" s="2"/>
      <c r="B3" s="4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true" outlineLevel="0" collapsed="false">
      <c r="A4" s="2"/>
      <c r="B4" s="5" t="s">
        <v>148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customFormat="false" ht="3" hidden="false" customHeight="true" outlineLevel="0" collapsed="false">
      <c r="A5" s="2"/>
      <c r="B5" s="6"/>
      <c r="C5" s="6"/>
      <c r="D5" s="6"/>
      <c r="E5" s="6"/>
      <c r="F5" s="6"/>
      <c r="G5" s="6"/>
      <c r="H5" s="6"/>
      <c r="I5" s="6"/>
      <c r="J5" s="6"/>
      <c r="K5" s="6"/>
      <c r="L5" s="2"/>
    </row>
    <row r="6" customFormat="false" ht="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customFormat="false" ht="15" hidden="false" customHeight="true" outlineLevel="0" collapsed="false">
      <c r="A7" s="2"/>
      <c r="B7" s="10" t="s">
        <v>149</v>
      </c>
      <c r="C7" s="2"/>
      <c r="D7" s="2"/>
      <c r="E7" s="2"/>
      <c r="F7" s="10" t="s">
        <v>150</v>
      </c>
      <c r="G7" s="2"/>
      <c r="H7" s="2"/>
      <c r="I7" s="2"/>
      <c r="J7" s="2"/>
      <c r="K7" s="2"/>
      <c r="L7" s="2"/>
    </row>
    <row r="8" customFormat="false" ht="15" hidden="false" customHeight="true" outlineLevel="0" collapsed="false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customFormat="false" ht="15" hidden="false" customHeight="true" outlineLevel="0" collapsed="false">
      <c r="A9" s="2"/>
      <c r="B9" s="48" t="s">
        <v>151</v>
      </c>
      <c r="C9" s="64" t="n">
        <v>50000</v>
      </c>
      <c r="D9" s="9" t="s">
        <v>152</v>
      </c>
      <c r="E9" s="2"/>
      <c r="F9" s="11" t="s">
        <v>153</v>
      </c>
      <c r="G9" s="65"/>
      <c r="H9" s="2"/>
      <c r="I9" s="28" t="s">
        <v>154</v>
      </c>
      <c r="J9" s="2"/>
      <c r="K9" s="2"/>
      <c r="L9" s="2"/>
    </row>
    <row r="10" customFormat="false" ht="19.5" hidden="false" customHeight="true" outlineLevel="0" collapsed="false">
      <c r="A10" s="2"/>
      <c r="B10" s="2"/>
      <c r="C10" s="2"/>
      <c r="D10" s="2"/>
      <c r="E10" s="2"/>
      <c r="F10" s="66" t="str">
        <f aca="false">IF(N($C$11)=0,"",$C$11-$C$9-$C$39)</f>
        <v/>
      </c>
      <c r="G10" s="65"/>
      <c r="H10" s="2"/>
      <c r="I10" s="2"/>
      <c r="J10" s="2"/>
      <c r="K10" s="2"/>
      <c r="L10" s="2"/>
    </row>
    <row r="11" customFormat="false" ht="15" hidden="false" customHeight="true" outlineLevel="0" collapsed="false">
      <c r="A11" s="2"/>
      <c r="B11" s="48" t="s">
        <v>155</v>
      </c>
      <c r="C11" s="64" t="n">
        <v>0</v>
      </c>
      <c r="D11" s="9" t="s">
        <v>156</v>
      </c>
      <c r="E11" s="2"/>
      <c r="F11" s="15" t="s">
        <v>157</v>
      </c>
      <c r="G11" s="65"/>
      <c r="H11" s="2"/>
      <c r="I11" s="27" t="s">
        <v>158</v>
      </c>
      <c r="J11" s="2"/>
      <c r="K11" s="2"/>
      <c r="L11" s="2"/>
    </row>
    <row r="12" customFormat="false" ht="15" hidden="false" customHeight="true" outlineLevel="0" collapsed="false">
      <c r="A12" s="2"/>
      <c r="B12" s="2"/>
      <c r="C12" s="2"/>
      <c r="D12" s="2"/>
      <c r="E12" s="2"/>
      <c r="F12" s="2"/>
      <c r="G12" s="2"/>
      <c r="H12" s="2"/>
      <c r="I12" s="27" t="s">
        <v>159</v>
      </c>
      <c r="J12" s="2"/>
      <c r="K12" s="2"/>
      <c r="L12" s="2"/>
    </row>
    <row r="13" customFormat="false" ht="15" hidden="false" customHeight="true" outlineLevel="0" collapsed="false">
      <c r="A13" s="2"/>
      <c r="B13" s="2"/>
      <c r="C13" s="2"/>
      <c r="D13" s="2"/>
      <c r="E13" s="2"/>
      <c r="F13" s="11" t="s">
        <v>160</v>
      </c>
      <c r="G13" s="65"/>
      <c r="H13" s="2"/>
      <c r="I13" s="27" t="s">
        <v>161</v>
      </c>
      <c r="J13" s="2"/>
      <c r="K13" s="2"/>
      <c r="L13" s="2"/>
    </row>
    <row r="14" customFormat="false" ht="19.5" hidden="false" customHeight="true" outlineLevel="0" collapsed="false">
      <c r="A14" s="2"/>
      <c r="B14" s="10" t="s">
        <v>162</v>
      </c>
      <c r="C14" s="2"/>
      <c r="D14" s="2"/>
      <c r="E14" s="2"/>
      <c r="F14" s="67" t="str">
        <f aca="false">IF(N($C$11)=0,"",IFERROR(($C$11-$C$9-$C$39)/$C$9,0))</f>
        <v/>
      </c>
      <c r="G14" s="65"/>
      <c r="H14" s="2"/>
      <c r="I14" s="27"/>
      <c r="J14" s="2"/>
      <c r="K14" s="2"/>
      <c r="L14" s="2"/>
    </row>
    <row r="15" customFormat="false" ht="15" hidden="false" customHeight="true" outlineLevel="0" collapsed="false">
      <c r="A15" s="2"/>
      <c r="B15" s="9" t="s">
        <v>163</v>
      </c>
      <c r="C15" s="2"/>
      <c r="D15" s="2"/>
      <c r="E15" s="2"/>
      <c r="F15" s="15" t="s">
        <v>164</v>
      </c>
      <c r="G15" s="65"/>
      <c r="H15" s="2"/>
      <c r="I15" s="27" t="s">
        <v>165</v>
      </c>
      <c r="J15" s="2"/>
      <c r="K15" s="2"/>
      <c r="L15" s="2"/>
    </row>
    <row r="16" customFormat="false" ht="15" hidden="false" customHeight="true" outlineLevel="0" collapsed="false">
      <c r="A16" s="2"/>
      <c r="B16" s="9" t="s">
        <v>166</v>
      </c>
      <c r="C16" s="2"/>
      <c r="D16" s="2"/>
      <c r="E16" s="2"/>
      <c r="F16" s="2"/>
      <c r="G16" s="2"/>
      <c r="H16" s="2"/>
      <c r="I16" s="27" t="s">
        <v>167</v>
      </c>
      <c r="J16" s="2"/>
      <c r="K16" s="2"/>
      <c r="L16" s="2"/>
    </row>
    <row r="17" customFormat="false" ht="15" hidden="false" customHeight="true" outlineLevel="0" collapsed="false">
      <c r="A17" s="2"/>
      <c r="B17" s="2"/>
      <c r="C17" s="2"/>
      <c r="D17" s="2"/>
      <c r="E17" s="2"/>
      <c r="F17" s="11" t="s">
        <v>168</v>
      </c>
      <c r="G17" s="65"/>
      <c r="H17" s="2"/>
      <c r="I17" s="27" t="s">
        <v>169</v>
      </c>
      <c r="J17" s="2"/>
      <c r="K17" s="2"/>
      <c r="L17" s="2"/>
    </row>
    <row r="18" customFormat="false" ht="19.5" hidden="false" customHeight="true" outlineLevel="0" collapsed="false">
      <c r="A18" s="2"/>
      <c r="B18" s="22" t="s">
        <v>170</v>
      </c>
      <c r="C18" s="22" t="s">
        <v>171</v>
      </c>
      <c r="D18" s="22" t="s">
        <v>172</v>
      </c>
      <c r="E18" s="2"/>
      <c r="F18" s="68" t="str">
        <f aca="false">IF(N($C$11)=0,"",IFERROR(($C$11-$C$9-$C$39)/($C$9+$C$39*0.5),0))</f>
        <v/>
      </c>
      <c r="G18" s="65"/>
      <c r="H18" s="2"/>
      <c r="I18" s="27"/>
      <c r="J18" s="2"/>
      <c r="K18" s="2"/>
      <c r="L18" s="2"/>
    </row>
    <row r="19" customFormat="false" ht="15" hidden="false" customHeight="true" outlineLevel="0" collapsed="false">
      <c r="A19" s="2"/>
      <c r="B19" s="39"/>
      <c r="C19" s="42"/>
      <c r="D19" s="69"/>
      <c r="E19" s="2"/>
      <c r="F19" s="15" t="s">
        <v>173</v>
      </c>
      <c r="G19" s="65"/>
      <c r="H19" s="2"/>
      <c r="I19" s="26" t="s">
        <v>174</v>
      </c>
      <c r="J19" s="2"/>
      <c r="K19" s="2"/>
      <c r="L19" s="2"/>
    </row>
    <row r="20" customFormat="false" ht="15" hidden="false" customHeight="true" outlineLevel="0" collapsed="false">
      <c r="A20" s="2"/>
      <c r="B20" s="39"/>
      <c r="C20" s="42"/>
      <c r="D20" s="69"/>
      <c r="E20" s="2"/>
      <c r="F20" s="2"/>
      <c r="G20" s="2"/>
      <c r="H20" s="2"/>
      <c r="I20" s="26" t="s">
        <v>175</v>
      </c>
      <c r="J20" s="2"/>
      <c r="K20" s="2"/>
      <c r="L20" s="2"/>
    </row>
    <row r="21" customFormat="false" ht="15" hidden="false" customHeight="true" outlineLevel="0" collapsed="false">
      <c r="A21" s="2"/>
      <c r="B21" s="39"/>
      <c r="C21" s="42"/>
      <c r="D21" s="69"/>
      <c r="E21" s="2"/>
      <c r="F21" s="2"/>
      <c r="G21" s="2"/>
      <c r="H21" s="2"/>
      <c r="I21" s="26" t="s">
        <v>176</v>
      </c>
      <c r="J21" s="2"/>
      <c r="K21" s="2"/>
      <c r="L21" s="2"/>
    </row>
    <row r="22" customFormat="false" ht="15" hidden="false" customHeight="true" outlineLevel="0" collapsed="false">
      <c r="A22" s="2"/>
      <c r="B22" s="39"/>
      <c r="C22" s="42"/>
      <c r="D22" s="69"/>
      <c r="E22" s="2"/>
      <c r="F22" s="2"/>
      <c r="G22" s="2"/>
      <c r="H22" s="2"/>
      <c r="I22" s="2"/>
      <c r="J22" s="2"/>
      <c r="K22" s="2"/>
      <c r="L22" s="2"/>
    </row>
    <row r="23" customFormat="false" ht="15" hidden="false" customHeight="true" outlineLevel="0" collapsed="false">
      <c r="A23" s="2"/>
      <c r="B23" s="39"/>
      <c r="C23" s="42"/>
      <c r="D23" s="69"/>
      <c r="E23" s="2"/>
      <c r="F23" s="2"/>
      <c r="G23" s="2"/>
      <c r="H23" s="2"/>
      <c r="I23" s="2"/>
      <c r="J23" s="2"/>
      <c r="K23" s="2"/>
      <c r="L23" s="2"/>
    </row>
    <row r="24" customFormat="false" ht="15" hidden="false" customHeight="true" outlineLevel="0" collapsed="false">
      <c r="A24" s="2"/>
      <c r="B24" s="39"/>
      <c r="C24" s="42"/>
      <c r="D24" s="69"/>
      <c r="E24" s="2"/>
      <c r="F24" s="2"/>
      <c r="G24" s="2"/>
      <c r="H24" s="2"/>
      <c r="I24" s="2"/>
      <c r="J24" s="2"/>
      <c r="K24" s="2"/>
      <c r="L24" s="2"/>
    </row>
    <row r="25" customFormat="false" ht="15" hidden="false" customHeight="true" outlineLevel="0" collapsed="false">
      <c r="A25" s="2"/>
      <c r="B25" s="39"/>
      <c r="C25" s="42"/>
      <c r="D25" s="69"/>
      <c r="E25" s="2"/>
      <c r="F25" s="2"/>
      <c r="G25" s="2"/>
      <c r="H25" s="2"/>
      <c r="I25" s="28" t="s">
        <v>177</v>
      </c>
      <c r="J25" s="2"/>
      <c r="K25" s="2"/>
      <c r="L25" s="2"/>
    </row>
    <row r="26" customFormat="false" ht="15" hidden="false" customHeight="true" outlineLevel="0" collapsed="false">
      <c r="A26" s="2"/>
      <c r="B26" s="39"/>
      <c r="C26" s="42"/>
      <c r="D26" s="69"/>
      <c r="E26" s="2"/>
      <c r="F26" s="2"/>
      <c r="G26" s="2"/>
      <c r="H26" s="2"/>
      <c r="I26" s="2"/>
      <c r="J26" s="2"/>
      <c r="K26" s="2"/>
      <c r="L26" s="2"/>
    </row>
    <row r="27" customFormat="false" ht="15" hidden="false" customHeight="true" outlineLevel="0" collapsed="false">
      <c r="A27" s="2"/>
      <c r="B27" s="39"/>
      <c r="C27" s="42"/>
      <c r="D27" s="69"/>
      <c r="E27" s="2"/>
      <c r="F27" s="2"/>
      <c r="G27" s="2"/>
      <c r="H27" s="2"/>
      <c r="I27" s="26" t="s">
        <v>178</v>
      </c>
      <c r="J27" s="2"/>
      <c r="K27" s="70" t="n">
        <v>0.1</v>
      </c>
      <c r="L27" s="2"/>
    </row>
    <row r="28" customFormat="false" ht="15" hidden="false" customHeight="true" outlineLevel="0" collapsed="false">
      <c r="A28" s="2"/>
      <c r="B28" s="39"/>
      <c r="C28" s="42"/>
      <c r="D28" s="69"/>
      <c r="E28" s="2"/>
      <c r="F28" s="2"/>
      <c r="G28" s="2"/>
      <c r="H28" s="2"/>
      <c r="I28" s="2"/>
      <c r="J28" s="2"/>
      <c r="K28" s="2"/>
      <c r="L28" s="2"/>
    </row>
    <row r="29" customFormat="false" ht="15" hidden="false" customHeight="true" outlineLevel="0" collapsed="false">
      <c r="A29" s="2"/>
      <c r="B29" s="39"/>
      <c r="C29" s="42"/>
      <c r="D29" s="69"/>
      <c r="E29" s="2"/>
      <c r="F29" s="2"/>
      <c r="G29" s="2"/>
      <c r="H29" s="2"/>
      <c r="I29" s="71" t="s">
        <v>179</v>
      </c>
      <c r="J29" s="72"/>
      <c r="K29" s="73" t="str">
        <f aca="false">IF(N($C$11)=0,"",IFERROR(($C$11-$C$9-$C$39)/($C$9+$C$39*0.5)-$K$27,0))</f>
        <v/>
      </c>
      <c r="L29" s="2"/>
    </row>
    <row r="30" customFormat="false" ht="15" hidden="false" customHeight="true" outlineLevel="0" collapsed="false">
      <c r="A30" s="2"/>
      <c r="B30" s="39"/>
      <c r="C30" s="42"/>
      <c r="D30" s="69"/>
      <c r="E30" s="2"/>
      <c r="F30" s="2"/>
      <c r="G30" s="2"/>
      <c r="H30" s="2"/>
      <c r="I30" s="2"/>
      <c r="J30" s="2"/>
      <c r="K30" s="2"/>
      <c r="L30" s="2"/>
    </row>
    <row r="31" customFormat="false" ht="15" hidden="false" customHeight="true" outlineLevel="0" collapsed="false">
      <c r="A31" s="2"/>
      <c r="B31" s="39"/>
      <c r="C31" s="42"/>
      <c r="D31" s="69"/>
      <c r="E31" s="2"/>
      <c r="F31" s="2"/>
      <c r="G31" s="2"/>
      <c r="H31" s="2"/>
      <c r="I31" s="20" t="s">
        <v>180</v>
      </c>
      <c r="J31" s="2"/>
      <c r="K31" s="2"/>
      <c r="L31" s="2"/>
    </row>
    <row r="32" customFormat="false" ht="15" hidden="false" customHeight="true" outlineLevel="0" collapsed="false">
      <c r="A32" s="2"/>
      <c r="B32" s="39"/>
      <c r="C32" s="42"/>
      <c r="D32" s="69"/>
      <c r="E32" s="2"/>
      <c r="F32" s="2"/>
      <c r="G32" s="2"/>
      <c r="H32" s="2"/>
      <c r="I32" s="20" t="s">
        <v>181</v>
      </c>
      <c r="J32" s="2"/>
      <c r="K32" s="2"/>
      <c r="L32" s="2"/>
    </row>
    <row r="33" customFormat="false" ht="15" hidden="false" customHeight="true" outlineLevel="0" collapsed="false">
      <c r="A33" s="2"/>
      <c r="B33" s="39"/>
      <c r="C33" s="42"/>
      <c r="D33" s="69"/>
      <c r="E33" s="2"/>
      <c r="F33" s="2"/>
      <c r="G33" s="2"/>
      <c r="H33" s="2"/>
      <c r="I33" s="20" t="s">
        <v>182</v>
      </c>
      <c r="J33" s="2"/>
      <c r="K33" s="2"/>
      <c r="L33" s="2"/>
    </row>
    <row r="34" customFormat="false" ht="15" hidden="false" customHeight="true" outlineLevel="0" collapsed="false">
      <c r="A34" s="2"/>
      <c r="B34" s="39"/>
      <c r="C34" s="42"/>
      <c r="D34" s="69"/>
      <c r="E34" s="2"/>
      <c r="F34" s="2"/>
      <c r="G34" s="2"/>
      <c r="H34" s="2"/>
      <c r="I34" s="2"/>
      <c r="J34" s="2"/>
      <c r="K34" s="2"/>
      <c r="L34" s="2"/>
    </row>
    <row r="35" customFormat="false" ht="15" hidden="false" customHeight="true" outlineLevel="0" collapsed="false">
      <c r="A35" s="2"/>
      <c r="B35" s="39"/>
      <c r="C35" s="42"/>
      <c r="D35" s="69"/>
      <c r="E35" s="2"/>
      <c r="F35" s="2"/>
      <c r="G35" s="2"/>
      <c r="H35" s="2"/>
      <c r="I35" s="2"/>
      <c r="J35" s="2"/>
      <c r="K35" s="2"/>
      <c r="L35" s="2"/>
    </row>
    <row r="36" customFormat="false" ht="15" hidden="false" customHeight="true" outlineLevel="0" collapsed="false">
      <c r="A36" s="2"/>
      <c r="B36" s="39"/>
      <c r="C36" s="42"/>
      <c r="D36" s="69"/>
      <c r="E36" s="2"/>
      <c r="F36" s="2"/>
      <c r="G36" s="2"/>
      <c r="H36" s="2"/>
      <c r="I36" s="2"/>
      <c r="J36" s="2"/>
      <c r="K36" s="2"/>
      <c r="L36" s="2"/>
    </row>
    <row r="37" customFormat="false" ht="15" hidden="false" customHeight="true" outlineLevel="0" collapsed="false">
      <c r="A37" s="2"/>
      <c r="B37" s="39"/>
      <c r="C37" s="42"/>
      <c r="D37" s="69"/>
      <c r="E37" s="2"/>
      <c r="F37" s="2"/>
      <c r="G37" s="2"/>
      <c r="H37" s="2"/>
      <c r="I37" s="2"/>
      <c r="J37" s="2"/>
      <c r="K37" s="2"/>
      <c r="L37" s="2"/>
    </row>
    <row r="38" customFormat="false" ht="15" hidden="false" customHeight="true" outlineLevel="0" collapsed="false">
      <c r="A38" s="2"/>
      <c r="B38" s="39"/>
      <c r="C38" s="42"/>
      <c r="D38" s="69"/>
      <c r="E38" s="2"/>
      <c r="F38" s="2"/>
      <c r="G38" s="2"/>
      <c r="H38" s="2"/>
      <c r="I38" s="2"/>
      <c r="J38" s="2"/>
      <c r="K38" s="2"/>
      <c r="L38" s="2"/>
    </row>
    <row r="39" customFormat="false" ht="15" hidden="false" customHeight="true" outlineLevel="0" collapsed="false">
      <c r="A39" s="2"/>
      <c r="B39" s="74" t="s">
        <v>183</v>
      </c>
      <c r="C39" s="75" t="n">
        <f aca="false">SUM(C19:C38)</f>
        <v>0</v>
      </c>
      <c r="D39" s="72"/>
      <c r="E39" s="2"/>
      <c r="F39" s="2"/>
      <c r="G39" s="2"/>
      <c r="H39" s="2"/>
      <c r="I39" s="2"/>
      <c r="J39" s="2"/>
      <c r="K39" s="2"/>
      <c r="L39" s="2"/>
    </row>
    <row r="40" customFormat="false" ht="15" hidden="false" customHeight="true" outlineLevel="0" collapsed="false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customFormat="false" ht="15" hidden="false" customHeight="true" outlineLevel="0" collapsed="false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customFormat="false" ht="15" hidden="false" customHeight="true" outlineLevel="0" collapsed="false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customFormat="false" ht="15" hidden="false" customHeight="true" outlineLevel="0" collapsed="false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customFormat="false" ht="15" hidden="false" customHeight="true" outlineLevel="0" collapsed="false">
      <c r="A44" s="2"/>
      <c r="B44" s="27" t="s">
        <v>184</v>
      </c>
      <c r="C44" s="2"/>
      <c r="D44" s="2"/>
      <c r="E44" s="2"/>
      <c r="F44" s="2"/>
      <c r="G44" s="2"/>
      <c r="H44" s="2"/>
      <c r="I44" s="2"/>
      <c r="J44" s="2"/>
      <c r="K44" s="2"/>
      <c r="L44" s="2"/>
    </row>
    <row r="45" customFormat="false" ht="15" hidden="false" customHeight="true" outlineLevel="0" collapsed="false">
      <c r="A45" s="2"/>
      <c r="B45" s="27" t="s">
        <v>185</v>
      </c>
      <c r="C45" s="2"/>
      <c r="D45" s="2"/>
      <c r="E45" s="2"/>
      <c r="F45" s="2"/>
      <c r="G45" s="2"/>
      <c r="H45" s="2"/>
      <c r="I45" s="2"/>
      <c r="J45" s="2"/>
      <c r="K45" s="2"/>
      <c r="L45" s="2"/>
    </row>
    <row r="46" customFormat="false" ht="15" hidden="false" customHeight="true" outlineLevel="0" collapsed="false">
      <c r="A46" s="2"/>
      <c r="B46" s="8" t="s">
        <v>186</v>
      </c>
      <c r="C46" s="2"/>
      <c r="D46" s="2"/>
      <c r="E46" s="2"/>
      <c r="F46" s="2"/>
      <c r="G46" s="2"/>
      <c r="H46" s="2"/>
      <c r="I46" s="2"/>
      <c r="J46" s="2"/>
      <c r="K46" s="2"/>
      <c r="L46" s="2"/>
    </row>
    <row r="47" customFormat="false" ht="15" hidden="false" customHeight="true" outlineLevel="0" collapsed="false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customFormat="false" ht="15" hidden="false" customHeight="tru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customFormat="false" ht="15" hidden="false" customHeight="true" outlineLevel="0" collapsed="false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customFormat="false" ht="15" hidden="false" customHeight="true" outlineLevel="0" collapsed="false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customFormat="false" ht="15" hidden="false" customHeight="true" outlineLevel="0" collapsed="false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customFormat="false" ht="15" hidden="false" customHeight="true" outlineLevel="0" collapsed="false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customFormat="false" ht="15" hidden="false" customHeight="true" outlineLevel="0" collapsed="false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customFormat="false" ht="15" hidden="false" customHeight="true" outlineLevel="0" collapsed="false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customFormat="false" ht="15" hidden="false" customHeight="true" outlineLevel="0" collapsed="fals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customFormat="false" ht="15" hidden="false" customHeight="true" outlineLevel="0" collapsed="fals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customFormat="false" ht="15" hidden="false" customHeight="true" outlineLevel="0" collapsed="fals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customFormat="false" ht="15" hidden="false" customHeight="true" outlineLevel="0" collapsed="fals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customFormat="false" ht="15" hidden="false" customHeight="true" outlineLevel="0" collapsed="fals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customFormat="false" ht="15" hidden="false" customHeight="true" outlineLevel="0" collapsed="fals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</sheetData>
  <conditionalFormatting sqref="C19:C38">
    <cfRule type="cellIs" priority="2" operator="less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2026-09-19T02:19:28Z</dcterms:created>
  <dc:creator>openpyxl</dc:creator>
  <dc:description/>
  <dc:language>en-US</dc:language>
  <cp:lastModifiedBy/>
  <dcterms:modified xsi:type="dcterms:W3CDTF">2026-09-19T02:24:23Z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